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trlProps/ctrlProp7.xml" ContentType="application/vnd.ms-excel.controlproperties+xml"/>
  <Override PartName="/xl/drawings/drawing5.xml" ContentType="application/vnd.openxmlformats-officedocument.drawing+xml"/>
  <Override PartName="/xl/embeddings/oleObject22.bin" ContentType="application/vnd.openxmlformats-officedocument.oleObject"/>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embeddings/oleObject23.bin" ContentType="application/vnd.openxmlformats-officedocument.oleObject"/>
  <Override PartName="/xl/ctrlProps/ctrlProp8.xml" ContentType="application/vnd.ms-excel.controlproperti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480" windowWidth="14610" windowHeight="13410" activeTab="3"/>
  </bookViews>
  <sheets>
    <sheet name="Disclaimer" sheetId="14" r:id="rId1"/>
    <sheet name="INFO" sheetId="15" r:id="rId2"/>
    <sheet name="Calculation" sheetId="8" r:id="rId3"/>
    <sheet name="Diagram" sheetId="11" r:id="rId4"/>
    <sheet name="Fmatch" sheetId="16" r:id="rId5"/>
    <sheet name="Figures_annex_L_3" sheetId="12" r:id="rId6"/>
    <sheet name="Annex calculation " sheetId="17" r:id="rId7"/>
  </sheets>
  <definedNames>
    <definedName name="_xlnm.Print_Area" localSheetId="6">'Annex calculation '!$D$1:$U$181</definedName>
    <definedName name="_xlnm.Print_Area" localSheetId="2">Calculation!$D$1:$U$200</definedName>
  </definedNames>
  <calcPr calcId="145621" iterate="1"/>
</workbook>
</file>

<file path=xl/calcChain.xml><?xml version="1.0" encoding="utf-8"?>
<calcChain xmlns="http://schemas.openxmlformats.org/spreadsheetml/2006/main">
  <c r="E148" i="17" l="1"/>
  <c r="N164" i="8"/>
  <c r="L164" i="8"/>
  <c r="D87" i="17"/>
  <c r="E167" i="8"/>
  <c r="I36" i="15" l="1"/>
  <c r="H36" i="15"/>
  <c r="G36" i="15"/>
  <c r="F36" i="15"/>
  <c r="E36" i="15"/>
  <c r="D36" i="15"/>
  <c r="C36" i="15"/>
  <c r="T40" i="17" l="1"/>
  <c r="S40" i="17"/>
  <c r="R40" i="17"/>
  <c r="Q40" i="17"/>
  <c r="P40" i="17"/>
  <c r="O40" i="17"/>
  <c r="N40" i="17"/>
  <c r="M40" i="17"/>
  <c r="L40" i="17"/>
  <c r="K40" i="17"/>
  <c r="J40" i="17"/>
  <c r="I40" i="17"/>
  <c r="T38" i="17"/>
  <c r="S38" i="17"/>
  <c r="R38" i="17"/>
  <c r="Q38" i="17"/>
  <c r="P38" i="17"/>
  <c r="O38" i="17"/>
  <c r="N38" i="17"/>
  <c r="M38" i="17"/>
  <c r="L38" i="17"/>
  <c r="K38" i="17"/>
  <c r="J38" i="17"/>
  <c r="I38" i="17"/>
  <c r="T36" i="17"/>
  <c r="S36" i="17"/>
  <c r="R36" i="17"/>
  <c r="Q36" i="17"/>
  <c r="P36" i="17"/>
  <c r="O36" i="17"/>
  <c r="N36" i="17"/>
  <c r="M36" i="17"/>
  <c r="L36" i="17"/>
  <c r="K36" i="17"/>
  <c r="J36" i="17"/>
  <c r="I36" i="17"/>
  <c r="N32" i="17"/>
  <c r="L32" i="17"/>
  <c r="I32" i="17"/>
  <c r="I30" i="17"/>
  <c r="T27" i="17"/>
  <c r="S27" i="17"/>
  <c r="R27" i="17"/>
  <c r="Q27" i="17"/>
  <c r="P27" i="17"/>
  <c r="O27" i="17"/>
  <c r="N27" i="17"/>
  <c r="M27" i="17"/>
  <c r="L27" i="17"/>
  <c r="K27" i="17"/>
  <c r="J27" i="17"/>
  <c r="I27" i="17"/>
  <c r="T26" i="17"/>
  <c r="S26" i="17"/>
  <c r="R26" i="17"/>
  <c r="Q26" i="17"/>
  <c r="P26" i="17"/>
  <c r="O26" i="17"/>
  <c r="N26" i="17"/>
  <c r="M26" i="17"/>
  <c r="L26" i="17"/>
  <c r="K26" i="17"/>
  <c r="J26" i="17"/>
  <c r="I26" i="17"/>
  <c r="T24" i="17"/>
  <c r="S24" i="17"/>
  <c r="R24" i="17"/>
  <c r="Q24" i="17"/>
  <c r="P24" i="17"/>
  <c r="O24" i="17"/>
  <c r="N24" i="17"/>
  <c r="M24" i="17"/>
  <c r="L24" i="17"/>
  <c r="K24" i="17"/>
  <c r="J24" i="17"/>
  <c r="I24" i="17"/>
  <c r="T23" i="17"/>
  <c r="S23" i="17"/>
  <c r="R23" i="17"/>
  <c r="Q23" i="17"/>
  <c r="P23" i="17"/>
  <c r="O23" i="17"/>
  <c r="N23" i="17"/>
  <c r="M23" i="17"/>
  <c r="L23" i="17"/>
  <c r="K23" i="17"/>
  <c r="J23" i="17"/>
  <c r="I23" i="17"/>
  <c r="T21" i="17"/>
  <c r="S21" i="17"/>
  <c r="R21" i="17"/>
  <c r="Q21" i="17"/>
  <c r="P21" i="17"/>
  <c r="O21" i="17"/>
  <c r="N21" i="17"/>
  <c r="M21" i="17"/>
  <c r="L21" i="17"/>
  <c r="K21" i="17"/>
  <c r="J21" i="17"/>
  <c r="I21" i="17"/>
  <c r="T20" i="17"/>
  <c r="S20" i="17"/>
  <c r="R20" i="17"/>
  <c r="Q20" i="17"/>
  <c r="P20" i="17"/>
  <c r="O20" i="17"/>
  <c r="N20" i="17"/>
  <c r="M20" i="17"/>
  <c r="L20" i="17"/>
  <c r="K20" i="17"/>
  <c r="J20" i="17"/>
  <c r="I20" i="17"/>
  <c r="L17" i="17"/>
  <c r="L16" i="17"/>
  <c r="L15" i="17"/>
  <c r="J17" i="17"/>
  <c r="J16" i="17"/>
  <c r="J15" i="17"/>
  <c r="K146" i="17" s="1"/>
  <c r="L11" i="17"/>
  <c r="L10" i="17"/>
  <c r="L9" i="17"/>
  <c r="J11" i="17"/>
  <c r="J10" i="17"/>
  <c r="J9" i="17"/>
  <c r="M154" i="17"/>
  <c r="K154" i="17"/>
  <c r="M153" i="17"/>
  <c r="K153" i="17"/>
  <c r="F152" i="17"/>
  <c r="F154" i="17" s="1"/>
  <c r="F151" i="17"/>
  <c r="F153" i="17" s="1"/>
  <c r="E152" i="17"/>
  <c r="E154" i="17" s="1"/>
  <c r="E147" i="17"/>
  <c r="E151" i="17" s="1"/>
  <c r="E153" i="17" s="1"/>
  <c r="M146" i="17"/>
  <c r="E146" i="17"/>
  <c r="D136" i="17"/>
  <c r="D135" i="17"/>
  <c r="D134" i="17"/>
  <c r="D133" i="17"/>
  <c r="H132" i="17"/>
  <c r="J151" i="17" s="1"/>
  <c r="D131" i="17"/>
  <c r="D130" i="17"/>
  <c r="D129" i="17"/>
  <c r="D128" i="17"/>
  <c r="D127" i="17"/>
  <c r="D126" i="17"/>
  <c r="T124" i="17"/>
  <c r="S124" i="17"/>
  <c r="R124" i="17"/>
  <c r="Q124" i="17"/>
  <c r="P124" i="17"/>
  <c r="O124" i="17"/>
  <c r="N124" i="17"/>
  <c r="M124" i="17"/>
  <c r="L124" i="17"/>
  <c r="K124" i="17"/>
  <c r="J124" i="17"/>
  <c r="I124" i="17"/>
  <c r="T123" i="17"/>
  <c r="S123" i="17"/>
  <c r="R123" i="17"/>
  <c r="Q123" i="17"/>
  <c r="P123" i="17"/>
  <c r="O123" i="17"/>
  <c r="N123" i="17"/>
  <c r="M123" i="17"/>
  <c r="L123" i="17"/>
  <c r="K123" i="17"/>
  <c r="J123" i="17"/>
  <c r="I123" i="17"/>
  <c r="T122" i="17"/>
  <c r="S122" i="17"/>
  <c r="R122" i="17"/>
  <c r="Q122" i="17"/>
  <c r="P122" i="17"/>
  <c r="O122" i="17"/>
  <c r="N122" i="17"/>
  <c r="M122" i="17"/>
  <c r="L122" i="17"/>
  <c r="K122" i="17"/>
  <c r="J122" i="17"/>
  <c r="I122" i="17"/>
  <c r="T121" i="17"/>
  <c r="S121" i="17"/>
  <c r="R121" i="17"/>
  <c r="Q121" i="17"/>
  <c r="P121" i="17"/>
  <c r="O121" i="17"/>
  <c r="N121" i="17"/>
  <c r="M121" i="17"/>
  <c r="L121" i="17"/>
  <c r="K121" i="17"/>
  <c r="J121" i="17"/>
  <c r="I121" i="17"/>
  <c r="I120" i="17"/>
  <c r="D115" i="17"/>
  <c r="D114" i="17"/>
  <c r="D113" i="17"/>
  <c r="D112" i="17"/>
  <c r="D108" i="17"/>
  <c r="D107" i="17"/>
  <c r="D101" i="17"/>
  <c r="D100" i="17"/>
  <c r="D98" i="17"/>
  <c r="D97" i="17"/>
  <c r="T95" i="17"/>
  <c r="S95" i="17"/>
  <c r="R95" i="17"/>
  <c r="Q95" i="17"/>
  <c r="P95" i="17"/>
  <c r="O95" i="17"/>
  <c r="N95" i="17"/>
  <c r="M95" i="17"/>
  <c r="L95" i="17"/>
  <c r="K95" i="17"/>
  <c r="J95" i="17"/>
  <c r="I95" i="17"/>
  <c r="T94" i="17"/>
  <c r="S94" i="17"/>
  <c r="R94" i="17"/>
  <c r="Q94" i="17"/>
  <c r="P94" i="17"/>
  <c r="O94" i="17"/>
  <c r="N94" i="17"/>
  <c r="M94" i="17"/>
  <c r="L94" i="17"/>
  <c r="K94" i="17"/>
  <c r="J94" i="17"/>
  <c r="I94" i="17"/>
  <c r="H91" i="17"/>
  <c r="D86" i="17"/>
  <c r="D85" i="17"/>
  <c r="D84" i="17"/>
  <c r="D83" i="17"/>
  <c r="D82" i="17"/>
  <c r="D81" i="17"/>
  <c r="D80" i="17"/>
  <c r="I79" i="17"/>
  <c r="D78" i="17"/>
  <c r="D77" i="17"/>
  <c r="D75" i="17"/>
  <c r="O153" i="17" l="1"/>
  <c r="O154" i="17"/>
  <c r="O146" i="17"/>
  <c r="C26" i="16" l="1"/>
  <c r="C25" i="16"/>
  <c r="E43" i="16"/>
  <c r="E42" i="16"/>
  <c r="F42" i="16" s="1"/>
  <c r="E41" i="16"/>
  <c r="F41" i="16" s="1"/>
  <c r="E40" i="16"/>
  <c r="F40" i="16" s="1"/>
  <c r="E39" i="16"/>
  <c r="F39" i="16" s="1"/>
  <c r="E38" i="16"/>
  <c r="F38" i="16" s="1"/>
  <c r="E37" i="16"/>
  <c r="F37" i="16" s="1"/>
  <c r="E36" i="16"/>
  <c r="F36" i="16" s="1"/>
  <c r="E35" i="16"/>
  <c r="F35" i="16" s="1"/>
  <c r="E34" i="16"/>
  <c r="F34" i="16" s="1"/>
  <c r="E33" i="16"/>
  <c r="F33" i="16" s="1"/>
  <c r="E32" i="16"/>
  <c r="F32" i="16" s="1"/>
  <c r="I80" i="8"/>
  <c r="D81" i="8"/>
  <c r="D79" i="8"/>
  <c r="T81" i="8" l="1"/>
  <c r="R81" i="8"/>
  <c r="P81" i="8"/>
  <c r="N81" i="8"/>
  <c r="L81" i="8"/>
  <c r="J81" i="8"/>
  <c r="I81" i="8"/>
  <c r="S81" i="8"/>
  <c r="Q81" i="8"/>
  <c r="O81" i="8"/>
  <c r="M81" i="8"/>
  <c r="K81" i="8"/>
  <c r="F43" i="16"/>
  <c r="C15" i="15"/>
  <c r="D155" i="8" l="1"/>
  <c r="D154" i="8"/>
  <c r="D151" i="8"/>
  <c r="D150" i="8"/>
  <c r="D138" i="8"/>
  <c r="D137" i="8"/>
  <c r="D136" i="8"/>
  <c r="D135" i="8"/>
  <c r="D134" i="8"/>
  <c r="D133" i="8"/>
  <c r="D117" i="8"/>
  <c r="D116" i="8"/>
  <c r="D115" i="8"/>
  <c r="D114" i="8"/>
  <c r="D113" i="8"/>
  <c r="D112" i="8"/>
  <c r="D102" i="8"/>
  <c r="D101" i="8"/>
  <c r="D100" i="8"/>
  <c r="D99" i="8"/>
  <c r="D88" i="8"/>
  <c r="D87" i="8"/>
  <c r="D86" i="8"/>
  <c r="D85" i="8"/>
  <c r="D84" i="8"/>
  <c r="D83" i="8"/>
  <c r="D82" i="8"/>
  <c r="D66" i="8"/>
  <c r="D64" i="8"/>
  <c r="I126" i="8"/>
  <c r="H93" i="8"/>
  <c r="H148" i="8" l="1"/>
  <c r="F52" i="8"/>
  <c r="F46" i="8"/>
  <c r="F45" i="17" s="1"/>
  <c r="F59" i="8"/>
  <c r="T66" i="8" l="1"/>
  <c r="F58" i="17"/>
  <c r="T65" i="8"/>
  <c r="F51" i="17"/>
  <c r="T75" i="17"/>
  <c r="K75" i="17"/>
  <c r="O75" i="17"/>
  <c r="S75" i="17"/>
  <c r="J75" i="17"/>
  <c r="N75" i="17"/>
  <c r="R75" i="17"/>
  <c r="I75" i="17"/>
  <c r="M75" i="17"/>
  <c r="Q75" i="17"/>
  <c r="L75" i="17"/>
  <c r="P75" i="17"/>
  <c r="T64" i="8"/>
  <c r="L64" i="8"/>
  <c r="I65" i="8"/>
  <c r="K65" i="8"/>
  <c r="M65" i="8"/>
  <c r="O65" i="8"/>
  <c r="Q65" i="8"/>
  <c r="S65" i="8"/>
  <c r="I66" i="8"/>
  <c r="K66" i="8"/>
  <c r="M66" i="8"/>
  <c r="O66" i="8"/>
  <c r="Q66" i="8"/>
  <c r="S66" i="8"/>
  <c r="J65" i="8"/>
  <c r="L65" i="8"/>
  <c r="N65" i="8"/>
  <c r="P65" i="8"/>
  <c r="R65" i="8"/>
  <c r="J66" i="8"/>
  <c r="L66" i="8"/>
  <c r="N66" i="8"/>
  <c r="P66" i="8"/>
  <c r="R66" i="8"/>
  <c r="I64" i="8"/>
  <c r="K64" i="8"/>
  <c r="M64" i="8"/>
  <c r="O64" i="8"/>
  <c r="Q64" i="8"/>
  <c r="S64" i="8"/>
  <c r="J64" i="8"/>
  <c r="N64" i="8"/>
  <c r="N79" i="8" s="1"/>
  <c r="P64" i="8"/>
  <c r="R64" i="8"/>
  <c r="H75" i="17" l="1"/>
  <c r="S76" i="17"/>
  <c r="L76" i="17"/>
  <c r="P76" i="17"/>
  <c r="T76" i="17"/>
  <c r="K76" i="17"/>
  <c r="O76" i="17"/>
  <c r="J76" i="17"/>
  <c r="N76" i="17"/>
  <c r="R76" i="17"/>
  <c r="I76" i="17"/>
  <c r="M76" i="17"/>
  <c r="Q76" i="17"/>
  <c r="S77" i="17"/>
  <c r="L77" i="17"/>
  <c r="L96" i="17" s="1"/>
  <c r="P77" i="17"/>
  <c r="T77" i="17"/>
  <c r="T96" i="17" s="1"/>
  <c r="I77" i="17"/>
  <c r="I96" i="17" s="1"/>
  <c r="M77" i="17"/>
  <c r="M96" i="17" s="1"/>
  <c r="Q77" i="17"/>
  <c r="J77" i="17"/>
  <c r="J96" i="17" s="1"/>
  <c r="N77" i="17"/>
  <c r="R77" i="17"/>
  <c r="R96" i="17" s="1"/>
  <c r="K77" i="17"/>
  <c r="O77" i="17"/>
  <c r="O96" i="17" s="1"/>
  <c r="P79" i="8"/>
  <c r="P82" i="8" s="1"/>
  <c r="Q79" i="8"/>
  <c r="Q82" i="8" s="1"/>
  <c r="M79" i="8"/>
  <c r="M82" i="8" s="1"/>
  <c r="R79" i="8"/>
  <c r="R82" i="8" s="1"/>
  <c r="N82" i="8"/>
  <c r="S79" i="8"/>
  <c r="S82" i="8" s="1"/>
  <c r="O79" i="8"/>
  <c r="O82" i="8" s="1"/>
  <c r="K79" i="8"/>
  <c r="K82" i="8" s="1"/>
  <c r="L79" i="8"/>
  <c r="L82" i="8" s="1"/>
  <c r="J79" i="8"/>
  <c r="J82" i="8" s="1"/>
  <c r="I79" i="8"/>
  <c r="I82" i="8" s="1"/>
  <c r="T79" i="8"/>
  <c r="T82" i="8" s="1"/>
  <c r="S128" i="8"/>
  <c r="T78" i="17" l="1"/>
  <c r="T80" i="17" s="1"/>
  <c r="T81" i="17" s="1"/>
  <c r="M78" i="17"/>
  <c r="M80" i="17" s="1"/>
  <c r="O78" i="17"/>
  <c r="O80" i="17" s="1"/>
  <c r="O81" i="17" s="1"/>
  <c r="J78" i="17"/>
  <c r="J80" i="17" s="1"/>
  <c r="J81" i="17" s="1"/>
  <c r="R78" i="17"/>
  <c r="R80" i="17" s="1"/>
  <c r="R81" i="17" s="1"/>
  <c r="L78" i="17"/>
  <c r="L80" i="17" s="1"/>
  <c r="L81" i="17" s="1"/>
  <c r="M81" i="17"/>
  <c r="M86" i="17" s="1"/>
  <c r="K78" i="17"/>
  <c r="K80" i="17" s="1"/>
  <c r="K96" i="17"/>
  <c r="N96" i="17"/>
  <c r="Q96" i="17"/>
  <c r="P78" i="17"/>
  <c r="P80" i="17" s="1"/>
  <c r="P96" i="17"/>
  <c r="S78" i="17"/>
  <c r="S80" i="17" s="1"/>
  <c r="S81" i="17" s="1"/>
  <c r="S96" i="17"/>
  <c r="H76" i="17"/>
  <c r="Q78" i="17"/>
  <c r="Q80" i="17" s="1"/>
  <c r="Q81" i="17" s="1"/>
  <c r="H77" i="17"/>
  <c r="H145" i="17" s="1"/>
  <c r="K81" i="17"/>
  <c r="N78" i="17"/>
  <c r="N80" i="17" s="1"/>
  <c r="N81" i="17" s="1"/>
  <c r="I78" i="17"/>
  <c r="I80" i="17" s="1"/>
  <c r="I81" i="17" s="1"/>
  <c r="P81" i="17"/>
  <c r="P86" i="17" s="1"/>
  <c r="T130" i="8"/>
  <c r="S130" i="8"/>
  <c r="R130" i="8"/>
  <c r="Q130" i="8"/>
  <c r="P130" i="8"/>
  <c r="O130" i="8"/>
  <c r="N130" i="8"/>
  <c r="M130" i="8"/>
  <c r="L130" i="8"/>
  <c r="K130" i="8"/>
  <c r="J130" i="8"/>
  <c r="T129" i="8"/>
  <c r="S129" i="8"/>
  <c r="R129" i="8"/>
  <c r="Q129" i="8"/>
  <c r="P129" i="8"/>
  <c r="O129" i="8"/>
  <c r="N129" i="8"/>
  <c r="M129" i="8"/>
  <c r="L129" i="8"/>
  <c r="K129" i="8"/>
  <c r="J129" i="8"/>
  <c r="I130" i="8"/>
  <c r="I129" i="8"/>
  <c r="T128" i="8"/>
  <c r="R128" i="8"/>
  <c r="Q128" i="8"/>
  <c r="P128" i="8"/>
  <c r="O128" i="8"/>
  <c r="N128" i="8"/>
  <c r="M128" i="8"/>
  <c r="L128" i="8"/>
  <c r="K128" i="8"/>
  <c r="J128" i="8"/>
  <c r="T127" i="8"/>
  <c r="S127" i="8"/>
  <c r="R127" i="8"/>
  <c r="Q127" i="8"/>
  <c r="P127" i="8"/>
  <c r="O127" i="8"/>
  <c r="N127" i="8"/>
  <c r="M127" i="8"/>
  <c r="L127" i="8"/>
  <c r="K127" i="8"/>
  <c r="J127" i="8"/>
  <c r="I128" i="8"/>
  <c r="I127" i="8"/>
  <c r="M82" i="17" l="1"/>
  <c r="M83" i="17" s="1"/>
  <c r="M104" i="17" s="1"/>
  <c r="P99" i="17"/>
  <c r="P100" i="17"/>
  <c r="P101" i="17"/>
  <c r="M99" i="17"/>
  <c r="M100" i="17"/>
  <c r="M101" i="17"/>
  <c r="N86" i="17"/>
  <c r="N82" i="17"/>
  <c r="Q82" i="17"/>
  <c r="Q83" i="17" s="1"/>
  <c r="Q104" i="17" s="1"/>
  <c r="Q86" i="17"/>
  <c r="L86" i="17"/>
  <c r="L82" i="17"/>
  <c r="L83" i="17" s="1"/>
  <c r="L104" i="17" s="1"/>
  <c r="J86" i="17"/>
  <c r="J82" i="17"/>
  <c r="J83" i="17" s="1"/>
  <c r="J104" i="17" s="1"/>
  <c r="R86" i="17"/>
  <c r="R82" i="17"/>
  <c r="R83" i="17" s="1"/>
  <c r="R104" i="17" s="1"/>
  <c r="O82" i="17"/>
  <c r="O86" i="17"/>
  <c r="T86" i="17"/>
  <c r="T82" i="17"/>
  <c r="T83" i="17" s="1"/>
  <c r="T104" i="17" s="1"/>
  <c r="H96" i="17"/>
  <c r="I82" i="17"/>
  <c r="H81" i="17"/>
  <c r="I86" i="17"/>
  <c r="K82" i="17"/>
  <c r="K83" i="17" s="1"/>
  <c r="K104" i="17" s="1"/>
  <c r="K86" i="17"/>
  <c r="P82" i="17"/>
  <c r="P83" i="17" s="1"/>
  <c r="P104" i="17" s="1"/>
  <c r="N83" i="17"/>
  <c r="M84" i="17"/>
  <c r="M185" i="17" s="1"/>
  <c r="R84" i="17"/>
  <c r="R185" i="17" s="1"/>
  <c r="S82" i="17"/>
  <c r="S83" i="17" s="1"/>
  <c r="S104" i="17" s="1"/>
  <c r="S86" i="17"/>
  <c r="L84" i="17"/>
  <c r="L185" i="17" s="1"/>
  <c r="T84" i="17"/>
  <c r="T185" i="17" s="1"/>
  <c r="J84" i="17"/>
  <c r="J185" i="17" s="1"/>
  <c r="Q84" i="17"/>
  <c r="Q185" i="17" s="1"/>
  <c r="T97" i="8"/>
  <c r="S97" i="8"/>
  <c r="R97" i="8"/>
  <c r="Q97" i="8"/>
  <c r="P97" i="8"/>
  <c r="O97" i="8"/>
  <c r="N97" i="8"/>
  <c r="M97" i="8"/>
  <c r="L97" i="8"/>
  <c r="K97" i="8"/>
  <c r="J97" i="8"/>
  <c r="I97" i="8"/>
  <c r="T96" i="8"/>
  <c r="S96" i="8"/>
  <c r="R96" i="8"/>
  <c r="Q96" i="8"/>
  <c r="P96" i="8"/>
  <c r="O96" i="8"/>
  <c r="N96" i="8"/>
  <c r="M96" i="8"/>
  <c r="L96" i="8"/>
  <c r="K96" i="8"/>
  <c r="J96" i="8"/>
  <c r="I96" i="8"/>
  <c r="Q109" i="17" l="1"/>
  <c r="T109" i="17"/>
  <c r="R109" i="17"/>
  <c r="J109" i="17"/>
  <c r="L109" i="17"/>
  <c r="M109" i="17"/>
  <c r="S99" i="17"/>
  <c r="S100" i="17"/>
  <c r="S101" i="17"/>
  <c r="K99" i="17"/>
  <c r="K100" i="17"/>
  <c r="K101" i="17"/>
  <c r="I99" i="17"/>
  <c r="I100" i="17"/>
  <c r="I101" i="17"/>
  <c r="O99" i="17"/>
  <c r="O100" i="17"/>
  <c r="O101" i="17"/>
  <c r="Q99" i="17"/>
  <c r="Q100" i="17"/>
  <c r="Q101" i="17"/>
  <c r="T99" i="17"/>
  <c r="T100" i="17"/>
  <c r="T101" i="17"/>
  <c r="R99" i="17"/>
  <c r="R100" i="17"/>
  <c r="R101" i="17"/>
  <c r="J99" i="17"/>
  <c r="J100" i="17"/>
  <c r="J101" i="17"/>
  <c r="L99" i="17"/>
  <c r="L100" i="17"/>
  <c r="L101" i="17"/>
  <c r="N99" i="17"/>
  <c r="N100" i="17"/>
  <c r="N101" i="17"/>
  <c r="H87" i="17"/>
  <c r="O83" i="17"/>
  <c r="O104" i="17" s="1"/>
  <c r="N84" i="17"/>
  <c r="N185" i="17" s="1"/>
  <c r="N104" i="17"/>
  <c r="S84" i="17"/>
  <c r="S185" i="17" s="1"/>
  <c r="P84" i="17"/>
  <c r="P185" i="17" s="1"/>
  <c r="K84" i="17"/>
  <c r="K185" i="17" s="1"/>
  <c r="H82" i="17"/>
  <c r="I83" i="17"/>
  <c r="J170" i="8"/>
  <c r="K109" i="17" l="1"/>
  <c r="S109" i="17"/>
  <c r="N109" i="17"/>
  <c r="P109" i="17"/>
  <c r="O84" i="17"/>
  <c r="O185" i="17" s="1"/>
  <c r="I84" i="17"/>
  <c r="I185" i="17" s="1"/>
  <c r="I104" i="17"/>
  <c r="H104" i="17" s="1"/>
  <c r="H83" i="17"/>
  <c r="H147" i="17" s="1"/>
  <c r="H151" i="17" s="1"/>
  <c r="H146" i="17"/>
  <c r="M173" i="8"/>
  <c r="M172" i="8"/>
  <c r="K173" i="8"/>
  <c r="F171" i="8"/>
  <c r="F173" i="8" s="1"/>
  <c r="F170" i="8"/>
  <c r="F172" i="8" s="1"/>
  <c r="K172" i="8"/>
  <c r="M165" i="8"/>
  <c r="L146" i="17" l="1"/>
  <c r="N146" i="17"/>
  <c r="I109" i="17"/>
  <c r="O109" i="17"/>
  <c r="H85" i="17"/>
  <c r="H148" i="17" s="1"/>
  <c r="H152" i="17" s="1"/>
  <c r="H153" i="17"/>
  <c r="O172" i="8"/>
  <c r="O173" i="8"/>
  <c r="K165" i="8"/>
  <c r="N16" i="8"/>
  <c r="N16" i="17" s="1"/>
  <c r="N17" i="8"/>
  <c r="N17" i="17" s="1"/>
  <c r="N15" i="8"/>
  <c r="N15" i="17" s="1"/>
  <c r="H149" i="17" l="1"/>
  <c r="L153" i="17"/>
  <c r="N153" i="17"/>
  <c r="E171" i="8"/>
  <c r="E173" i="8" s="1"/>
  <c r="E166" i="8"/>
  <c r="E170" i="8" s="1"/>
  <c r="E172" i="8" s="1"/>
  <c r="E165" i="8"/>
  <c r="O165" i="8"/>
  <c r="L14" i="8"/>
  <c r="L14" i="17" s="1"/>
  <c r="J14" i="8"/>
  <c r="J14" i="17" s="1"/>
  <c r="T92" i="17" l="1"/>
  <c r="P92" i="17"/>
  <c r="L92" i="17"/>
  <c r="S92" i="17"/>
  <c r="O92" i="17"/>
  <c r="M92" i="17"/>
  <c r="K145" i="17"/>
  <c r="R92" i="17"/>
  <c r="N92" i="17"/>
  <c r="J92" i="17"/>
  <c r="Q92" i="17"/>
  <c r="I92" i="17"/>
  <c r="K92" i="17"/>
  <c r="P153" i="17"/>
  <c r="Q153" i="17" s="1"/>
  <c r="T93" i="17"/>
  <c r="P93" i="17"/>
  <c r="L93" i="17"/>
  <c r="S93" i="17"/>
  <c r="O93" i="17"/>
  <c r="K93" i="17"/>
  <c r="M145" i="17"/>
  <c r="N145" i="17" s="1"/>
  <c r="R93" i="17"/>
  <c r="N93" i="17"/>
  <c r="J93" i="17"/>
  <c r="Q93" i="17"/>
  <c r="M93" i="17"/>
  <c r="I93" i="17"/>
  <c r="N14" i="8"/>
  <c r="N14" i="17" s="1"/>
  <c r="T95" i="8"/>
  <c r="R95" i="8"/>
  <c r="N95" i="8"/>
  <c r="J95" i="8"/>
  <c r="I95" i="8"/>
  <c r="Q95" i="8"/>
  <c r="M95" i="8"/>
  <c r="P95" i="8"/>
  <c r="L95" i="8"/>
  <c r="S95" i="8"/>
  <c r="O95" i="8"/>
  <c r="K95" i="8"/>
  <c r="N94" i="8"/>
  <c r="Q94" i="8"/>
  <c r="M94" i="8"/>
  <c r="T94" i="8"/>
  <c r="P94" i="8"/>
  <c r="L94" i="8"/>
  <c r="I94" i="8"/>
  <c r="S94" i="8"/>
  <c r="O94" i="8"/>
  <c r="K94" i="8"/>
  <c r="R94" i="8"/>
  <c r="J94" i="8"/>
  <c r="K164" i="8"/>
  <c r="M164" i="8"/>
  <c r="H65" i="8"/>
  <c r="H66" i="8"/>
  <c r="B66" i="8" s="1"/>
  <c r="A66" i="8" s="1"/>
  <c r="K83" i="8"/>
  <c r="J87" i="8"/>
  <c r="N87" i="8"/>
  <c r="R87" i="8"/>
  <c r="H64" i="8"/>
  <c r="B64" i="8" s="1"/>
  <c r="A64" i="8" s="1"/>
  <c r="O87" i="8"/>
  <c r="Q87" i="8"/>
  <c r="T87" i="8"/>
  <c r="L87" i="8"/>
  <c r="P87" i="8"/>
  <c r="L145" i="17" l="1"/>
  <c r="K147" i="17"/>
  <c r="K148" i="17" s="1"/>
  <c r="H109" i="17"/>
  <c r="L102" i="8"/>
  <c r="L101" i="8"/>
  <c r="Q102" i="8"/>
  <c r="Q101" i="8"/>
  <c r="P101" i="8"/>
  <c r="P102" i="8"/>
  <c r="T101" i="8"/>
  <c r="T102" i="8"/>
  <c r="O102" i="8"/>
  <c r="O101" i="8"/>
  <c r="R101" i="8"/>
  <c r="R102" i="8"/>
  <c r="J101" i="8"/>
  <c r="J102" i="8"/>
  <c r="N101" i="8"/>
  <c r="N102" i="8"/>
  <c r="M111" i="17"/>
  <c r="M106" i="17"/>
  <c r="M98" i="17"/>
  <c r="J111" i="17"/>
  <c r="J106" i="17"/>
  <c r="J98" i="17"/>
  <c r="R111" i="17"/>
  <c r="R106" i="17"/>
  <c r="R98" i="17"/>
  <c r="K111" i="17"/>
  <c r="K106" i="17"/>
  <c r="K98" i="17"/>
  <c r="S111" i="17"/>
  <c r="S106" i="17"/>
  <c r="S98" i="17"/>
  <c r="P111" i="17"/>
  <c r="P106" i="17"/>
  <c r="P98" i="17"/>
  <c r="I110" i="17"/>
  <c r="I105" i="17"/>
  <c r="I97" i="17"/>
  <c r="J110" i="17"/>
  <c r="J105" i="17"/>
  <c r="J97" i="17"/>
  <c r="R110" i="17"/>
  <c r="R105" i="17"/>
  <c r="R97" i="17"/>
  <c r="M110" i="17"/>
  <c r="M105" i="17"/>
  <c r="M97" i="17"/>
  <c r="S97" i="17"/>
  <c r="S110" i="17"/>
  <c r="S105" i="17"/>
  <c r="P105" i="17"/>
  <c r="P110" i="17"/>
  <c r="P97" i="17"/>
  <c r="I111" i="17"/>
  <c r="I106" i="17"/>
  <c r="I98" i="17"/>
  <c r="Q111" i="17"/>
  <c r="Q106" i="17"/>
  <c r="Q98" i="17"/>
  <c r="N111" i="17"/>
  <c r="N106" i="17"/>
  <c r="N98" i="17"/>
  <c r="O145" i="17"/>
  <c r="M147" i="17"/>
  <c r="O111" i="17"/>
  <c r="O106" i="17"/>
  <c r="O98" i="17"/>
  <c r="L111" i="17"/>
  <c r="L106" i="17"/>
  <c r="L98" i="17"/>
  <c r="T111" i="17"/>
  <c r="T106" i="17"/>
  <c r="T98" i="17"/>
  <c r="K110" i="17"/>
  <c r="K105" i="17"/>
  <c r="K97" i="17"/>
  <c r="Q110" i="17"/>
  <c r="Q105" i="17"/>
  <c r="Q97" i="17"/>
  <c r="N110" i="17"/>
  <c r="N105" i="17"/>
  <c r="N97" i="17"/>
  <c r="L147" i="17"/>
  <c r="O110" i="17"/>
  <c r="O105" i="17"/>
  <c r="O97" i="17"/>
  <c r="L110" i="17"/>
  <c r="L105" i="17"/>
  <c r="L97" i="17"/>
  <c r="T110" i="17"/>
  <c r="T105" i="17"/>
  <c r="T97" i="17"/>
  <c r="K166" i="8"/>
  <c r="K167" i="8" s="1"/>
  <c r="R99" i="8"/>
  <c r="O99" i="8"/>
  <c r="I99" i="8"/>
  <c r="P99" i="8"/>
  <c r="M99" i="8"/>
  <c r="N99" i="8"/>
  <c r="O100" i="8"/>
  <c r="L100" i="8"/>
  <c r="M100" i="8"/>
  <c r="I100" i="8"/>
  <c r="N100" i="8"/>
  <c r="T100" i="8"/>
  <c r="M166" i="8"/>
  <c r="M167" i="8" s="1"/>
  <c r="J99" i="8"/>
  <c r="K99" i="8"/>
  <c r="S99" i="8"/>
  <c r="L99" i="8"/>
  <c r="T99" i="8"/>
  <c r="Q99" i="8"/>
  <c r="K100" i="8"/>
  <c r="S100" i="8"/>
  <c r="P100" i="8"/>
  <c r="Q100" i="8"/>
  <c r="J100" i="8"/>
  <c r="R100" i="8"/>
  <c r="B65" i="8"/>
  <c r="A65" i="8" s="1"/>
  <c r="I87" i="8"/>
  <c r="H99" i="8"/>
  <c r="O164" i="8"/>
  <c r="J109" i="8"/>
  <c r="J107" i="8"/>
  <c r="T109" i="8"/>
  <c r="T107" i="8"/>
  <c r="O107" i="8"/>
  <c r="O109" i="8"/>
  <c r="Q108" i="8"/>
  <c r="Q106" i="8"/>
  <c r="L108" i="8"/>
  <c r="L106" i="8"/>
  <c r="R106" i="8"/>
  <c r="R108" i="8"/>
  <c r="I107" i="8"/>
  <c r="I109" i="8"/>
  <c r="P109" i="8"/>
  <c r="P107" i="8"/>
  <c r="K107" i="8"/>
  <c r="K109" i="8"/>
  <c r="M108" i="8"/>
  <c r="M106" i="8"/>
  <c r="S108" i="8"/>
  <c r="S106" i="8"/>
  <c r="N106" i="8"/>
  <c r="N108" i="8"/>
  <c r="R109" i="8"/>
  <c r="R107" i="8"/>
  <c r="Q107" i="8"/>
  <c r="Q109" i="8"/>
  <c r="L109" i="8"/>
  <c r="L107" i="8"/>
  <c r="T108" i="8"/>
  <c r="T106" i="8"/>
  <c r="O108" i="8"/>
  <c r="O106" i="8"/>
  <c r="J106" i="8"/>
  <c r="J108" i="8"/>
  <c r="N109" i="8"/>
  <c r="N107" i="8"/>
  <c r="M107" i="8"/>
  <c r="M109" i="8"/>
  <c r="S107" i="8"/>
  <c r="S109" i="8"/>
  <c r="I108" i="8"/>
  <c r="I106" i="8"/>
  <c r="P108" i="8"/>
  <c r="P106" i="8"/>
  <c r="K108" i="8"/>
  <c r="K106" i="8"/>
  <c r="O166" i="8"/>
  <c r="M87" i="8"/>
  <c r="H164" i="8"/>
  <c r="I83" i="8"/>
  <c r="K84" i="8"/>
  <c r="K87" i="8"/>
  <c r="S87" i="8"/>
  <c r="R83" i="8"/>
  <c r="P83" i="8"/>
  <c r="O83" i="8"/>
  <c r="L83" i="8"/>
  <c r="T83" i="8"/>
  <c r="Q83" i="8"/>
  <c r="J83" i="8"/>
  <c r="M83" i="8"/>
  <c r="S83" i="8"/>
  <c r="N83" i="8"/>
  <c r="H82" i="8"/>
  <c r="M148" i="17" l="1"/>
  <c r="N148" i="17" s="1"/>
  <c r="N147" i="17"/>
  <c r="T112" i="17"/>
  <c r="T128" i="17"/>
  <c r="O112" i="17"/>
  <c r="O128" i="17"/>
  <c r="Q112" i="17"/>
  <c r="Q128" i="17"/>
  <c r="T113" i="17"/>
  <c r="T129" i="17"/>
  <c r="O113" i="17"/>
  <c r="O129" i="17"/>
  <c r="N113" i="17"/>
  <c r="N129" i="17"/>
  <c r="I113" i="17"/>
  <c r="I129" i="17"/>
  <c r="P112" i="17"/>
  <c r="P128" i="17"/>
  <c r="R112" i="17"/>
  <c r="R128" i="17"/>
  <c r="I112" i="17"/>
  <c r="I128" i="17"/>
  <c r="S113" i="17"/>
  <c r="S129" i="17"/>
  <c r="R113" i="17"/>
  <c r="R129" i="17"/>
  <c r="M113" i="17"/>
  <c r="M129" i="17"/>
  <c r="L112" i="17"/>
  <c r="L128" i="17"/>
  <c r="N112" i="17"/>
  <c r="N128" i="17"/>
  <c r="K112" i="17"/>
  <c r="K128" i="17"/>
  <c r="L113" i="17"/>
  <c r="L129" i="17"/>
  <c r="Q113" i="17"/>
  <c r="Q129" i="17"/>
  <c r="S112" i="17"/>
  <c r="S128" i="17"/>
  <c r="M112" i="17"/>
  <c r="M128" i="17"/>
  <c r="J112" i="17"/>
  <c r="J128" i="17"/>
  <c r="P113" i="17"/>
  <c r="P129" i="17"/>
  <c r="K113" i="17"/>
  <c r="K129" i="17"/>
  <c r="J113" i="17"/>
  <c r="J129" i="17"/>
  <c r="S102" i="8"/>
  <c r="S101" i="8"/>
  <c r="K101" i="8"/>
  <c r="K102" i="8"/>
  <c r="M101" i="8"/>
  <c r="M102" i="8"/>
  <c r="I102" i="8"/>
  <c r="I101" i="8"/>
  <c r="T107" i="17"/>
  <c r="T114" i="17" s="1"/>
  <c r="T126" i="17"/>
  <c r="T130" i="17" s="1"/>
  <c r="P145" i="17"/>
  <c r="Q145" i="17" s="1"/>
  <c r="N107" i="17"/>
  <c r="N114" i="17" s="1"/>
  <c r="N126" i="17"/>
  <c r="N130" i="17" s="1"/>
  <c r="Q107" i="17"/>
  <c r="Q114" i="17" s="1"/>
  <c r="Q126" i="17"/>
  <c r="Q130" i="17" s="1"/>
  <c r="N108" i="17"/>
  <c r="N115" i="17" s="1"/>
  <c r="N127" i="17"/>
  <c r="N131" i="17" s="1"/>
  <c r="Q108" i="17"/>
  <c r="Q115" i="17" s="1"/>
  <c r="Q127" i="17"/>
  <c r="Q131" i="17" s="1"/>
  <c r="I108" i="17"/>
  <c r="I115" i="17" s="1"/>
  <c r="I127" i="17"/>
  <c r="I131" i="17" s="1"/>
  <c r="P107" i="17"/>
  <c r="P114" i="17" s="1"/>
  <c r="P126" i="17"/>
  <c r="P130" i="17" s="1"/>
  <c r="S107" i="17"/>
  <c r="S114" i="17" s="1"/>
  <c r="S126" i="17"/>
  <c r="S130" i="17" s="1"/>
  <c r="R107" i="17"/>
  <c r="R114" i="17" s="1"/>
  <c r="R126" i="17"/>
  <c r="R130" i="17" s="1"/>
  <c r="J107" i="17"/>
  <c r="J114" i="17" s="1"/>
  <c r="J126" i="17"/>
  <c r="J130" i="17" s="1"/>
  <c r="I107" i="17"/>
  <c r="I114" i="17" s="1"/>
  <c r="I126" i="17"/>
  <c r="I130" i="17" s="1"/>
  <c r="P108" i="17"/>
  <c r="P115" i="17" s="1"/>
  <c r="P127" i="17"/>
  <c r="P131" i="17" s="1"/>
  <c r="S108" i="17"/>
  <c r="S115" i="17" s="1"/>
  <c r="S127" i="17"/>
  <c r="S131" i="17" s="1"/>
  <c r="K108" i="17"/>
  <c r="K115" i="17" s="1"/>
  <c r="K127" i="17"/>
  <c r="K131" i="17" s="1"/>
  <c r="R108" i="17"/>
  <c r="R115" i="17" s="1"/>
  <c r="R127" i="17"/>
  <c r="R131" i="17" s="1"/>
  <c r="J108" i="17"/>
  <c r="J115" i="17" s="1"/>
  <c r="J127" i="17"/>
  <c r="J131" i="17" s="1"/>
  <c r="M108" i="17"/>
  <c r="M115" i="17" s="1"/>
  <c r="M127" i="17"/>
  <c r="M131" i="17" s="1"/>
  <c r="L107" i="17"/>
  <c r="L114" i="17" s="1"/>
  <c r="L126" i="17"/>
  <c r="L130" i="17" s="1"/>
  <c r="O107" i="17"/>
  <c r="O114" i="17" s="1"/>
  <c r="O126" i="17"/>
  <c r="O130" i="17" s="1"/>
  <c r="K151" i="17"/>
  <c r="L151" i="17" s="1"/>
  <c r="O147" i="17"/>
  <c r="K107" i="17"/>
  <c r="K114" i="17" s="1"/>
  <c r="K126" i="17"/>
  <c r="K130" i="17" s="1"/>
  <c r="T108" i="17"/>
  <c r="T115" i="17" s="1"/>
  <c r="T127" i="17"/>
  <c r="T131" i="17" s="1"/>
  <c r="L108" i="17"/>
  <c r="L115" i="17" s="1"/>
  <c r="L127" i="17"/>
  <c r="L131" i="17" s="1"/>
  <c r="O108" i="17"/>
  <c r="O115" i="17" s="1"/>
  <c r="O127" i="17"/>
  <c r="O131" i="17" s="1"/>
  <c r="M151" i="17"/>
  <c r="H98" i="17"/>
  <c r="M107" i="17"/>
  <c r="M114" i="17" s="1"/>
  <c r="M126" i="17"/>
  <c r="M130" i="17" s="1"/>
  <c r="H97" i="17"/>
  <c r="H100" i="8"/>
  <c r="B82" i="8"/>
  <c r="A82" i="8" s="1"/>
  <c r="M170" i="8"/>
  <c r="K170" i="8"/>
  <c r="K133" i="8"/>
  <c r="K134" i="8"/>
  <c r="K113" i="8"/>
  <c r="K112" i="8"/>
  <c r="K85" i="8"/>
  <c r="K143" i="8" s="1"/>
  <c r="H88" i="8"/>
  <c r="H87" i="8" s="1"/>
  <c r="H83" i="8"/>
  <c r="I84" i="8"/>
  <c r="N84" i="8"/>
  <c r="Q84" i="8"/>
  <c r="P84" i="8"/>
  <c r="S84" i="8"/>
  <c r="T84" i="8"/>
  <c r="R84" i="8"/>
  <c r="M84" i="8"/>
  <c r="L84" i="8"/>
  <c r="O84" i="8"/>
  <c r="J84" i="8"/>
  <c r="P146" i="17" l="1"/>
  <c r="Q146" i="17" s="1"/>
  <c r="H101" i="17"/>
  <c r="H99" i="17"/>
  <c r="H154" i="17"/>
  <c r="L154" i="17" s="1"/>
  <c r="H100" i="17"/>
  <c r="K142" i="8"/>
  <c r="K141" i="8"/>
  <c r="K144" i="8"/>
  <c r="I226" i="8"/>
  <c r="K135" i="8"/>
  <c r="K114" i="8"/>
  <c r="K116" i="8" s="1"/>
  <c r="K136" i="8"/>
  <c r="K138" i="8" s="1"/>
  <c r="K115" i="8"/>
  <c r="K117" i="8" s="1"/>
  <c r="K137" i="8"/>
  <c r="H128" i="17"/>
  <c r="M116" i="17"/>
  <c r="L117" i="17"/>
  <c r="T134" i="17"/>
  <c r="T136" i="17" s="1"/>
  <c r="T67" i="17" s="1"/>
  <c r="L116" i="17"/>
  <c r="H112" i="17"/>
  <c r="H129" i="17"/>
  <c r="O151" i="17"/>
  <c r="N151" i="17"/>
  <c r="P151" i="17" s="1"/>
  <c r="Q151" i="17" s="1"/>
  <c r="P147" i="17"/>
  <c r="Q147" i="17" s="1"/>
  <c r="R116" i="17"/>
  <c r="H127" i="17"/>
  <c r="H108" i="17"/>
  <c r="M133" i="17"/>
  <c r="M135" i="17" s="1"/>
  <c r="M66" i="17" s="1"/>
  <c r="H113" i="17"/>
  <c r="L134" i="17"/>
  <c r="L136" i="17" s="1"/>
  <c r="L67" i="17" s="1"/>
  <c r="L148" i="17"/>
  <c r="L133" i="17"/>
  <c r="L135" i="17" s="1"/>
  <c r="L66" i="17" s="1"/>
  <c r="H107" i="17"/>
  <c r="H126" i="17"/>
  <c r="T117" i="17"/>
  <c r="K171" i="8"/>
  <c r="M171" i="8"/>
  <c r="B83" i="8"/>
  <c r="A83" i="8" s="1"/>
  <c r="O170" i="8"/>
  <c r="J113" i="8"/>
  <c r="R112" i="8"/>
  <c r="Q113" i="8"/>
  <c r="O112" i="8"/>
  <c r="M113" i="8"/>
  <c r="T113" i="8"/>
  <c r="P112" i="8"/>
  <c r="N113" i="8"/>
  <c r="L112" i="8"/>
  <c r="S112" i="8"/>
  <c r="S133" i="8"/>
  <c r="L134" i="8"/>
  <c r="N134" i="8"/>
  <c r="S134" i="8"/>
  <c r="P133" i="8"/>
  <c r="T134" i="8"/>
  <c r="M133" i="8"/>
  <c r="N133" i="8"/>
  <c r="M134" i="8"/>
  <c r="I133" i="8"/>
  <c r="J134" i="8"/>
  <c r="O134" i="8"/>
  <c r="L133" i="8"/>
  <c r="I134" i="8"/>
  <c r="R134" i="8"/>
  <c r="O133" i="8"/>
  <c r="Q133" i="8"/>
  <c r="R133" i="8"/>
  <c r="P134" i="8"/>
  <c r="Q134" i="8"/>
  <c r="T133" i="8"/>
  <c r="J133" i="8"/>
  <c r="S113" i="8"/>
  <c r="Q112" i="8"/>
  <c r="P113" i="8"/>
  <c r="T112" i="8"/>
  <c r="O113" i="8"/>
  <c r="R113" i="8"/>
  <c r="M112" i="8"/>
  <c r="J112" i="8"/>
  <c r="I112" i="8"/>
  <c r="I113" i="8"/>
  <c r="L113" i="8"/>
  <c r="N112" i="8"/>
  <c r="H165" i="8"/>
  <c r="B87" i="8"/>
  <c r="A87" i="8" s="1"/>
  <c r="P85" i="8"/>
  <c r="P144" i="8" s="1"/>
  <c r="R85" i="8"/>
  <c r="R144" i="8" s="1"/>
  <c r="Q85" i="8"/>
  <c r="Q143" i="8" s="1"/>
  <c r="O85" i="8"/>
  <c r="O143" i="8" s="1"/>
  <c r="T85" i="8"/>
  <c r="T144" i="8" s="1"/>
  <c r="N85" i="8"/>
  <c r="N144" i="8" s="1"/>
  <c r="L85" i="8"/>
  <c r="L144" i="8" s="1"/>
  <c r="S85" i="8"/>
  <c r="S143" i="8" s="1"/>
  <c r="O167" i="8"/>
  <c r="M85" i="8"/>
  <c r="M143" i="8" s="1"/>
  <c r="H84" i="8"/>
  <c r="I85" i="8"/>
  <c r="I144" i="8" s="1"/>
  <c r="J85" i="8"/>
  <c r="J144" i="8" s="1"/>
  <c r="N165" i="8" l="1"/>
  <c r="L165" i="8"/>
  <c r="N154" i="17"/>
  <c r="N141" i="8"/>
  <c r="N142" i="8"/>
  <c r="T141" i="8"/>
  <c r="T142" i="8"/>
  <c r="O142" i="8"/>
  <c r="O141" i="8"/>
  <c r="I141" i="8"/>
  <c r="I142" i="8"/>
  <c r="Q142" i="8"/>
  <c r="Q141" i="8"/>
  <c r="S142" i="8"/>
  <c r="S141" i="8"/>
  <c r="R141" i="8"/>
  <c r="R142" i="8"/>
  <c r="L141" i="8"/>
  <c r="L142" i="8"/>
  <c r="J141" i="8"/>
  <c r="J142" i="8"/>
  <c r="P141" i="8"/>
  <c r="P142" i="8"/>
  <c r="M142" i="8"/>
  <c r="M141" i="8"/>
  <c r="N143" i="8"/>
  <c r="T143" i="8"/>
  <c r="O144" i="8"/>
  <c r="I143" i="8"/>
  <c r="Q144" i="8"/>
  <c r="S144" i="8"/>
  <c r="R143" i="8"/>
  <c r="L143" i="8"/>
  <c r="J143" i="8"/>
  <c r="P143" i="8"/>
  <c r="M144" i="8"/>
  <c r="L136" i="8"/>
  <c r="L138" i="8" s="1"/>
  <c r="L115" i="8"/>
  <c r="J226" i="8"/>
  <c r="L135" i="8"/>
  <c r="L114" i="8"/>
  <c r="L116" i="8" s="1"/>
  <c r="R226" i="8"/>
  <c r="T135" i="8"/>
  <c r="T137" i="8" s="1"/>
  <c r="T114" i="8"/>
  <c r="T136" i="8"/>
  <c r="T138" i="8" s="1"/>
  <c r="T115" i="8"/>
  <c r="Q136" i="8"/>
  <c r="Q138" i="8" s="1"/>
  <c r="Q115" i="8"/>
  <c r="Q117" i="8" s="1"/>
  <c r="O226" i="8"/>
  <c r="Q135" i="8"/>
  <c r="Q137" i="8" s="1"/>
  <c r="Q114" i="8"/>
  <c r="N226" i="8"/>
  <c r="P135" i="8"/>
  <c r="P137" i="8" s="1"/>
  <c r="P114" i="8"/>
  <c r="P116" i="8" s="1"/>
  <c r="P136" i="8"/>
  <c r="P138" i="8" s="1"/>
  <c r="P115" i="8"/>
  <c r="L117" i="8"/>
  <c r="P117" i="8"/>
  <c r="L137" i="8"/>
  <c r="K226" i="8"/>
  <c r="M135" i="8"/>
  <c r="M137" i="8" s="1"/>
  <c r="M114" i="8"/>
  <c r="M116" i="8" s="1"/>
  <c r="M136" i="8"/>
  <c r="M138" i="8" s="1"/>
  <c r="M115" i="8"/>
  <c r="M117" i="8" s="1"/>
  <c r="S136" i="8"/>
  <c r="S138" i="8" s="1"/>
  <c r="S115" i="8"/>
  <c r="S117" i="8" s="1"/>
  <c r="Q226" i="8"/>
  <c r="S135" i="8"/>
  <c r="S137" i="8" s="1"/>
  <c r="S114" i="8"/>
  <c r="S116" i="8" s="1"/>
  <c r="O136" i="8"/>
  <c r="O138" i="8" s="1"/>
  <c r="O115" i="8"/>
  <c r="O117" i="8" s="1"/>
  <c r="M226" i="8"/>
  <c r="O135" i="8"/>
  <c r="O137" i="8" s="1"/>
  <c r="O114" i="8"/>
  <c r="O116" i="8" s="1"/>
  <c r="P226" i="8"/>
  <c r="R135" i="8"/>
  <c r="R114" i="8"/>
  <c r="R116" i="8" s="1"/>
  <c r="R136" i="8"/>
  <c r="R138" i="8" s="1"/>
  <c r="R115" i="8"/>
  <c r="R117" i="8" s="1"/>
  <c r="T116" i="8"/>
  <c r="Q116" i="8"/>
  <c r="R137" i="8"/>
  <c r="T117" i="8"/>
  <c r="J136" i="8"/>
  <c r="J138" i="8" s="1"/>
  <c r="J115" i="8"/>
  <c r="J117" i="8" s="1"/>
  <c r="H226" i="8"/>
  <c r="J135" i="8"/>
  <c r="J114" i="8"/>
  <c r="J116" i="8" s="1"/>
  <c r="J137" i="8"/>
  <c r="L226" i="8"/>
  <c r="N135" i="8"/>
  <c r="N114" i="8"/>
  <c r="N136" i="8"/>
  <c r="N115" i="8"/>
  <c r="N138" i="8"/>
  <c r="N116" i="8"/>
  <c r="N137" i="8"/>
  <c r="N117" i="8"/>
  <c r="I115" i="8"/>
  <c r="I117" i="8" s="1"/>
  <c r="G226" i="8"/>
  <c r="I136" i="8"/>
  <c r="I138" i="8" s="1"/>
  <c r="I135" i="8"/>
  <c r="I114" i="8"/>
  <c r="I116" i="8" s="1"/>
  <c r="I137" i="8"/>
  <c r="Q134" i="17"/>
  <c r="Q136" i="17" s="1"/>
  <c r="Q67" i="17" s="1"/>
  <c r="Q117" i="17"/>
  <c r="P134" i="17"/>
  <c r="P136" i="17" s="1"/>
  <c r="P67" i="17" s="1"/>
  <c r="P117" i="17"/>
  <c r="Q133" i="17"/>
  <c r="Q135" i="17" s="1"/>
  <c r="Q66" i="17" s="1"/>
  <c r="Q116" i="17"/>
  <c r="M152" i="17"/>
  <c r="N149" i="17"/>
  <c r="N134" i="17"/>
  <c r="N136" i="17" s="1"/>
  <c r="N67" i="17" s="1"/>
  <c r="N117" i="17"/>
  <c r="R133" i="17"/>
  <c r="R135" i="17" s="1"/>
  <c r="R66" i="17" s="1"/>
  <c r="J133" i="17"/>
  <c r="J135" i="17" s="1"/>
  <c r="J66" i="17" s="1"/>
  <c r="J116" i="17"/>
  <c r="J134" i="17"/>
  <c r="J136" i="17" s="1"/>
  <c r="J67" i="17" s="1"/>
  <c r="J117" i="17"/>
  <c r="K133" i="17"/>
  <c r="K135" i="17" s="1"/>
  <c r="K66" i="17" s="1"/>
  <c r="K116" i="17"/>
  <c r="P154" i="17"/>
  <c r="Q154" i="17" s="1"/>
  <c r="R134" i="17"/>
  <c r="R136" i="17" s="1"/>
  <c r="R67" i="17" s="1"/>
  <c r="R117" i="17"/>
  <c r="N133" i="17"/>
  <c r="N135" i="17" s="1"/>
  <c r="N66" i="17" s="1"/>
  <c r="N116" i="17"/>
  <c r="P133" i="17"/>
  <c r="P135" i="17" s="1"/>
  <c r="P66" i="17" s="1"/>
  <c r="P116" i="17"/>
  <c r="H114" i="17"/>
  <c r="I133" i="17"/>
  <c r="I116" i="17"/>
  <c r="S134" i="17"/>
  <c r="S136" i="17" s="1"/>
  <c r="S67" i="17" s="1"/>
  <c r="S117" i="17"/>
  <c r="T133" i="17"/>
  <c r="T135" i="17" s="1"/>
  <c r="T66" i="17" s="1"/>
  <c r="T116" i="17"/>
  <c r="K152" i="17"/>
  <c r="L152" i="17" s="1"/>
  <c r="O148" i="17"/>
  <c r="P148" i="17"/>
  <c r="Q148" i="17" s="1"/>
  <c r="I134" i="17"/>
  <c r="H115" i="17"/>
  <c r="I117" i="17"/>
  <c r="H131" i="17"/>
  <c r="S133" i="17"/>
  <c r="S135" i="17" s="1"/>
  <c r="S66" i="17" s="1"/>
  <c r="S116" i="17"/>
  <c r="H130" i="17"/>
  <c r="K134" i="17"/>
  <c r="K136" i="17" s="1"/>
  <c r="K67" i="17" s="1"/>
  <c r="K117" i="17"/>
  <c r="M134" i="17"/>
  <c r="M136" i="17" s="1"/>
  <c r="M67" i="17" s="1"/>
  <c r="M117" i="17"/>
  <c r="O133" i="17"/>
  <c r="O135" i="17" s="1"/>
  <c r="O66" i="17" s="1"/>
  <c r="O116" i="17"/>
  <c r="O134" i="17"/>
  <c r="O136" i="17" s="1"/>
  <c r="O67" i="17" s="1"/>
  <c r="O117" i="17"/>
  <c r="O171" i="8"/>
  <c r="H166" i="8"/>
  <c r="B84" i="8"/>
  <c r="H134" i="8"/>
  <c r="H133" i="8"/>
  <c r="H112" i="8"/>
  <c r="H113" i="8"/>
  <c r="P164" i="8"/>
  <c r="H86" i="8"/>
  <c r="H85" i="8" s="1"/>
  <c r="H167" i="8" s="1"/>
  <c r="N166" i="8" l="1"/>
  <c r="L166" i="8"/>
  <c r="H170" i="8"/>
  <c r="N170" i="8" s="1"/>
  <c r="N167" i="8"/>
  <c r="L167" i="8"/>
  <c r="H171" i="8"/>
  <c r="G116" i="17"/>
  <c r="G117" i="17"/>
  <c r="H134" i="17"/>
  <c r="I136" i="17"/>
  <c r="H133" i="17"/>
  <c r="I135" i="17"/>
  <c r="L149" i="17"/>
  <c r="P149" i="17" s="1"/>
  <c r="Q149" i="17" s="1"/>
  <c r="O152" i="17"/>
  <c r="N152" i="17"/>
  <c r="P152" i="17" s="1"/>
  <c r="Q152" i="17" s="1"/>
  <c r="B86" i="8"/>
  <c r="A86" i="8" s="1"/>
  <c r="Q164" i="8"/>
  <c r="A84" i="8"/>
  <c r="B88" i="8"/>
  <c r="A88" i="8" s="1"/>
  <c r="N155" i="17" l="1"/>
  <c r="L155" i="17"/>
  <c r="I67" i="17"/>
  <c r="H67" i="17" s="1"/>
  <c r="H136" i="17"/>
  <c r="I66" i="17"/>
  <c r="H66" i="17" s="1"/>
  <c r="H135" i="17"/>
  <c r="G118" i="17"/>
  <c r="G119" i="17" s="1"/>
  <c r="L170" i="8"/>
  <c r="H172" i="8"/>
  <c r="L172" i="8" s="1"/>
  <c r="B85" i="8"/>
  <c r="A85" i="8" s="1"/>
  <c r="H68" i="17" l="1"/>
  <c r="G69" i="17" s="1"/>
  <c r="P155" i="17"/>
  <c r="Q155" i="17" s="1"/>
  <c r="H137" i="17"/>
  <c r="G138" i="17" s="1"/>
  <c r="P170" i="8"/>
  <c r="Q170" i="8" s="1"/>
  <c r="N172" i="8"/>
  <c r="P166" i="8"/>
  <c r="Q166" i="8" s="1"/>
  <c r="P172" i="8" l="1"/>
  <c r="Q172" i="8" s="1"/>
  <c r="Q120" i="8" l="1"/>
  <c r="Q119" i="8"/>
  <c r="P145" i="8"/>
  <c r="P146" i="8"/>
  <c r="N146" i="8"/>
  <c r="O145" i="8"/>
  <c r="K145" i="8"/>
  <c r="N145" i="8"/>
  <c r="M146" i="8"/>
  <c r="M145" i="8"/>
  <c r="J146" i="8"/>
  <c r="J145" i="8"/>
  <c r="S146" i="8"/>
  <c r="S145" i="8"/>
  <c r="L145" i="8"/>
  <c r="L146" i="8"/>
  <c r="Q146" i="8"/>
  <c r="Q145" i="8"/>
  <c r="T145" i="8"/>
  <c r="T146" i="8"/>
  <c r="R146" i="8"/>
  <c r="R145" i="8"/>
  <c r="K146" i="8"/>
  <c r="O146" i="8"/>
  <c r="M120" i="8"/>
  <c r="N120" i="8"/>
  <c r="H102" i="8"/>
  <c r="H101" i="8"/>
  <c r="P165" i="8"/>
  <c r="L120" i="8" l="1"/>
  <c r="J151" i="8"/>
  <c r="N119" i="8"/>
  <c r="R119" i="8"/>
  <c r="L150" i="8"/>
  <c r="L154" i="8" s="1"/>
  <c r="R120" i="8"/>
  <c r="K119" i="8"/>
  <c r="T119" i="8"/>
  <c r="J119" i="8"/>
  <c r="N150" i="8"/>
  <c r="N154" i="8" s="1"/>
  <c r="Q151" i="8"/>
  <c r="Q155" i="8" s="1"/>
  <c r="R150" i="8"/>
  <c r="R154" i="8" s="1"/>
  <c r="K120" i="8"/>
  <c r="J120" i="8"/>
  <c r="L119" i="8"/>
  <c r="S119" i="8"/>
  <c r="N151" i="8"/>
  <c r="N155" i="8" s="1"/>
  <c r="H141" i="8"/>
  <c r="K150" i="8"/>
  <c r="J155" i="8"/>
  <c r="Q165" i="8"/>
  <c r="H142" i="8"/>
  <c r="H114" i="8"/>
  <c r="H136" i="8"/>
  <c r="S150" i="8"/>
  <c r="R151" i="8"/>
  <c r="J150" i="8"/>
  <c r="L151" i="8"/>
  <c r="S151" i="8"/>
  <c r="T150" i="8"/>
  <c r="P119" i="8"/>
  <c r="O119" i="8"/>
  <c r="H115" i="8"/>
  <c r="K151" i="8"/>
  <c r="H135" i="8"/>
  <c r="M151" i="8"/>
  <c r="T151" i="8"/>
  <c r="O120" i="8"/>
  <c r="M119" i="8"/>
  <c r="Q150" i="8"/>
  <c r="T120" i="8"/>
  <c r="O150" i="8"/>
  <c r="P150" i="8"/>
  <c r="S120" i="8"/>
  <c r="O151" i="8"/>
  <c r="M150" i="8"/>
  <c r="H144" i="8"/>
  <c r="I146" i="8"/>
  <c r="H143" i="8"/>
  <c r="I145" i="8"/>
  <c r="P120" i="8"/>
  <c r="P151" i="8"/>
  <c r="H168" i="8" l="1"/>
  <c r="I150" i="8"/>
  <c r="H150" i="8" s="1"/>
  <c r="H145" i="8"/>
  <c r="T155" i="8"/>
  <c r="M155" i="8"/>
  <c r="K155" i="8"/>
  <c r="T154" i="8"/>
  <c r="R70" i="8"/>
  <c r="N70" i="8"/>
  <c r="S154" i="8"/>
  <c r="I151" i="8"/>
  <c r="H146" i="8"/>
  <c r="H138" i="8"/>
  <c r="O155" i="8"/>
  <c r="P154" i="8"/>
  <c r="L155" i="8"/>
  <c r="R155" i="8"/>
  <c r="P155" i="8"/>
  <c r="H137" i="8"/>
  <c r="M154" i="8"/>
  <c r="O154" i="8"/>
  <c r="Q154" i="8"/>
  <c r="L70" i="8"/>
  <c r="S155" i="8"/>
  <c r="Q71" i="8"/>
  <c r="J154" i="8"/>
  <c r="N71" i="8"/>
  <c r="J71" i="8"/>
  <c r="K154" i="8"/>
  <c r="I120" i="8"/>
  <c r="H117" i="8"/>
  <c r="H116" i="8"/>
  <c r="I119" i="8"/>
  <c r="H151" i="8" l="1"/>
  <c r="I154" i="8"/>
  <c r="H154" i="8" s="1"/>
  <c r="G120" i="8"/>
  <c r="O70" i="8"/>
  <c r="M70" i="8"/>
  <c r="P71" i="8"/>
  <c r="R71" i="8"/>
  <c r="P70" i="8"/>
  <c r="G119" i="8"/>
  <c r="I155" i="8"/>
  <c r="K70" i="8"/>
  <c r="J70" i="8"/>
  <c r="S71" i="8"/>
  <c r="Q70" i="8"/>
  <c r="L71" i="8"/>
  <c r="O71" i="8"/>
  <c r="S70" i="8"/>
  <c r="T70" i="8"/>
  <c r="K71" i="8"/>
  <c r="M71" i="8"/>
  <c r="T71" i="8"/>
  <c r="I70" i="8" l="1"/>
  <c r="I71" i="8"/>
  <c r="H71" i="8" s="1"/>
  <c r="N168" i="8"/>
  <c r="G121" i="8"/>
  <c r="H155" i="8"/>
  <c r="N171" i="8"/>
  <c r="L171" i="8"/>
  <c r="H173" i="8"/>
  <c r="L168" i="8"/>
  <c r="P167" i="8"/>
  <c r="H70" i="8" l="1"/>
  <c r="H156" i="8"/>
  <c r="F120" i="8"/>
  <c r="G122" i="8"/>
  <c r="Q167" i="8"/>
  <c r="F119" i="8"/>
  <c r="P171" i="8"/>
  <c r="P168" i="8"/>
  <c r="L173" i="8"/>
  <c r="N173" i="8"/>
  <c r="H72" i="8" l="1"/>
  <c r="G73" i="8" s="1"/>
  <c r="G157" i="8"/>
  <c r="L174" i="8"/>
  <c r="Q168" i="8"/>
  <c r="Q171" i="8"/>
  <c r="P173" i="8"/>
  <c r="N174" i="8"/>
  <c r="Q173" i="8" l="1"/>
  <c r="P174" i="8"/>
  <c r="Q174" i="8" l="1"/>
</calcChain>
</file>

<file path=xl/comments1.xml><?xml version="1.0" encoding="utf-8"?>
<comments xmlns="http://schemas.openxmlformats.org/spreadsheetml/2006/main">
  <authors>
    <author>Laurent</author>
  </authors>
  <commentList>
    <comment ref="F119" authorId="0">
      <text>
        <r>
          <rPr>
            <b/>
            <sz val="8"/>
            <color indexed="81"/>
            <rFont val="Tahoma"/>
            <family val="2"/>
          </rPr>
          <t>Laurent:</t>
        </r>
        <r>
          <rPr>
            <sz val="8"/>
            <color indexed="81"/>
            <rFont val="Tahoma"/>
            <family val="2"/>
          </rPr>
          <t xml:space="preserve">
Values obtained with constant conversion factors, for comparison</t>
        </r>
      </text>
    </comment>
  </commentList>
</comments>
</file>

<file path=xl/sharedStrings.xml><?xml version="1.0" encoding="utf-8"?>
<sst xmlns="http://schemas.openxmlformats.org/spreadsheetml/2006/main" count="780" uniqueCount="280">
  <si>
    <t>FEB</t>
  </si>
  <si>
    <t>MAR</t>
  </si>
  <si>
    <t>APR</t>
  </si>
  <si>
    <t>NOV</t>
  </si>
  <si>
    <t>kWh</t>
  </si>
  <si>
    <t>Yearly total</t>
  </si>
  <si>
    <t>Produced electricity</t>
  </si>
  <si>
    <t>Exported electricity</t>
  </si>
  <si>
    <t>MAY</t>
  </si>
  <si>
    <t>JUN</t>
  </si>
  <si>
    <t>JUL</t>
  </si>
  <si>
    <t>AUG</t>
  </si>
  <si>
    <t>SEP</t>
  </si>
  <si>
    <t>OCT</t>
  </si>
  <si>
    <t>DEC</t>
  </si>
  <si>
    <t>JAN</t>
  </si>
  <si>
    <t>Time-step balance (monthly as an example)</t>
  </si>
  <si>
    <t>Exported for non EPBD uses</t>
  </si>
  <si>
    <t xml:space="preserve"> Grid exported</t>
  </si>
  <si>
    <r>
      <t>f</t>
    </r>
    <r>
      <rPr>
        <sz val="9"/>
        <color theme="1"/>
        <rFont val="Calibri"/>
        <family val="2"/>
        <scheme val="minor"/>
      </rPr>
      <t>P,exp,el,used,nEPus</t>
    </r>
  </si>
  <si>
    <t>Actual</t>
  </si>
  <si>
    <t>Renewable</t>
  </si>
  <si>
    <t>Non renew</t>
  </si>
  <si>
    <t>Total</t>
  </si>
  <si>
    <t>PV</t>
  </si>
  <si>
    <t>CHP fossil</t>
  </si>
  <si>
    <t>CHP ren</t>
  </si>
  <si>
    <t>TOTAL</t>
  </si>
  <si>
    <r>
      <t>f</t>
    </r>
    <r>
      <rPr>
        <sz val="9"/>
        <color theme="1"/>
        <rFont val="Calibri"/>
        <family val="2"/>
        <scheme val="minor"/>
      </rPr>
      <t>P,del,el</t>
    </r>
  </si>
  <si>
    <r>
      <t>f</t>
    </r>
    <r>
      <rPr>
        <sz val="9"/>
        <color theme="1"/>
        <rFont val="Calibri"/>
        <family val="2"/>
        <scheme val="minor"/>
      </rPr>
      <t>P,exp,el,grid</t>
    </r>
  </si>
  <si>
    <t>Primary energy balance</t>
  </si>
  <si>
    <t>Year</t>
  </si>
  <si>
    <t>fP,del,el</t>
  </si>
  <si>
    <t>fP,exp,el,used,nEPus</t>
  </si>
  <si>
    <t>fP,exp,el,grid</t>
  </si>
  <si>
    <t>EPB uses</t>
  </si>
  <si>
    <t>non EPB uses</t>
  </si>
  <si>
    <t>EPB Used electricity</t>
  </si>
  <si>
    <t>Exported for non EPB uses</t>
  </si>
  <si>
    <t>--</t>
  </si>
  <si>
    <t>Grid delivered, year</t>
  </si>
  <si>
    <t xml:space="preserve"> Grid exported, year</t>
  </si>
  <si>
    <t>Grid delivered, t</t>
  </si>
  <si>
    <t>Description, symbol and unit</t>
  </si>
  <si>
    <t>On site electricity production type</t>
  </si>
  <si>
    <r>
      <t>f</t>
    </r>
    <r>
      <rPr>
        <b/>
        <sz val="8"/>
        <color rgb="FF33CC33"/>
        <rFont val="Calibri"/>
        <family val="2"/>
        <scheme val="minor"/>
      </rPr>
      <t>P</t>
    </r>
  </si>
  <si>
    <r>
      <t>f</t>
    </r>
    <r>
      <rPr>
        <b/>
        <sz val="8"/>
        <color rgb="FFFF0000"/>
        <rFont val="Calibri"/>
        <family val="2"/>
        <scheme val="minor"/>
      </rPr>
      <t>P</t>
    </r>
  </si>
  <si>
    <r>
      <t>f</t>
    </r>
    <r>
      <rPr>
        <b/>
        <sz val="8"/>
        <color theme="1"/>
        <rFont val="Calibri"/>
        <family val="2"/>
        <scheme val="minor"/>
      </rPr>
      <t>P</t>
    </r>
  </si>
  <si>
    <r>
      <t>Produced E</t>
    </r>
    <r>
      <rPr>
        <sz val="9"/>
        <color theme="1"/>
        <rFont val="Calibri"/>
        <family val="2"/>
        <scheme val="minor"/>
      </rPr>
      <t>pr,el</t>
    </r>
  </si>
  <si>
    <t>STEP A</t>
  </si>
  <si>
    <t xml:space="preserve">Grid delivered </t>
  </si>
  <si>
    <t>Factor</t>
  </si>
  <si>
    <t>RER</t>
  </si>
  <si>
    <t>STEP B</t>
  </si>
  <si>
    <t>Step A EP;ren</t>
  </si>
  <si>
    <t>Step A EP;nren</t>
  </si>
  <si>
    <t>STEP B "cost"</t>
  </si>
  <si>
    <t>STEP B "benefit"</t>
  </si>
  <si>
    <t>Step A EP;tot</t>
  </si>
  <si>
    <t>Time dependent EP factors</t>
  </si>
  <si>
    <t>Time independent (constant) EP factors (specify values in yellow cells)</t>
  </si>
  <si>
    <r>
      <t xml:space="preserve">Step B adds to the energy performance of the building the effect of the exported energy on the grid generators, e.g. the avoided primary energy of the grid generators thank to the exported energy.
Setting to 0 means that the effect of exported erngy is ignored (= STEP A again).
Setting to 1 includes the effect of exported energy.  
Any intermedaite value is possibile.
</t>
    </r>
    <r>
      <rPr>
        <u/>
        <sz val="8"/>
        <color theme="1"/>
        <rFont val="Calibri"/>
        <family val="2"/>
        <scheme val="minor"/>
      </rPr>
      <t>Step B evaluation is not affected by the choice on step A evaluation if the PEF for exported and temporary exported are set equal.</t>
    </r>
  </si>
  <si>
    <r>
      <t>E</t>
    </r>
    <r>
      <rPr>
        <sz val="9"/>
        <color theme="1"/>
        <rFont val="Calibri"/>
        <family val="2"/>
        <scheme val="minor"/>
      </rPr>
      <t>EPus;el;t</t>
    </r>
  </si>
  <si>
    <r>
      <t>E</t>
    </r>
    <r>
      <rPr>
        <sz val="9"/>
        <color theme="1"/>
        <rFont val="Calibri"/>
        <family val="2"/>
        <scheme val="minor"/>
      </rPr>
      <t>nEPus;el;t</t>
    </r>
  </si>
  <si>
    <r>
      <t>E</t>
    </r>
    <r>
      <rPr>
        <sz val="9"/>
        <color theme="1"/>
        <rFont val="Calibri"/>
        <family val="2"/>
        <scheme val="minor"/>
      </rPr>
      <t>pr;el;t</t>
    </r>
  </si>
  <si>
    <r>
      <t>E</t>
    </r>
    <r>
      <rPr>
        <sz val="9"/>
        <color theme="1"/>
        <rFont val="Calibri"/>
        <family val="2"/>
        <scheme val="minor"/>
      </rPr>
      <t>pr;el;used;EPus;t</t>
    </r>
  </si>
  <si>
    <r>
      <t>E</t>
    </r>
    <r>
      <rPr>
        <sz val="9"/>
        <color theme="1"/>
        <rFont val="Calibri"/>
        <family val="2"/>
        <scheme val="minor"/>
      </rPr>
      <t>exp;el;t</t>
    </r>
  </si>
  <si>
    <r>
      <t>E</t>
    </r>
    <r>
      <rPr>
        <sz val="9"/>
        <color theme="1"/>
        <rFont val="Calibri"/>
        <family val="2"/>
        <scheme val="minor"/>
      </rPr>
      <t>pr;el;used;nEPus;t</t>
    </r>
  </si>
  <si>
    <r>
      <t>E</t>
    </r>
    <r>
      <rPr>
        <sz val="9"/>
        <color theme="1"/>
        <rFont val="Calibri"/>
        <family val="2"/>
        <scheme val="minor"/>
      </rPr>
      <t>del;el;t</t>
    </r>
  </si>
  <si>
    <r>
      <t>E</t>
    </r>
    <r>
      <rPr>
        <sz val="9"/>
        <color theme="1"/>
        <rFont val="Calibri"/>
        <family val="2"/>
        <scheme val="minor"/>
      </rPr>
      <t>del;el;an</t>
    </r>
  </si>
  <si>
    <r>
      <t>E</t>
    </r>
    <r>
      <rPr>
        <sz val="9"/>
        <color theme="1"/>
        <rFont val="Calibri"/>
        <family val="2"/>
        <scheme val="minor"/>
      </rPr>
      <t>exp;el;grid;t</t>
    </r>
  </si>
  <si>
    <r>
      <t>E</t>
    </r>
    <r>
      <rPr>
        <sz val="9"/>
        <color theme="1"/>
        <rFont val="Calibri"/>
        <family val="2"/>
        <scheme val="minor"/>
      </rPr>
      <t>exp;el;grid;an</t>
    </r>
  </si>
  <si>
    <t>Select time interval to be displayed</t>
  </si>
  <si>
    <t>INPUT DATA</t>
  </si>
  <si>
    <t>%</t>
  </si>
  <si>
    <t>Peak electricity production</t>
  </si>
  <si>
    <t>Peak EPB uses</t>
  </si>
  <si>
    <t>NON - EPB uses profile</t>
  </si>
  <si>
    <t>EPB uses profile</t>
  </si>
  <si>
    <t>Peak NON - EPB uses</t>
  </si>
  <si>
    <t>On-site electricity production profile</t>
  </si>
  <si>
    <t>Eq.
 Nr.</t>
  </si>
  <si>
    <t>EQUATION</t>
  </si>
  <si>
    <t>COMMENTS NOTES</t>
  </si>
  <si>
    <t>The terms in the sums are an input to EN 15603 calculation</t>
  </si>
  <si>
    <t>The terms in the sum are an input to EN 15603 calculation</t>
  </si>
  <si>
    <t xml:space="preserve">Exported to grid </t>
  </si>
  <si>
    <t>Produced on site</t>
  </si>
  <si>
    <r>
      <t>f</t>
    </r>
    <r>
      <rPr>
        <sz val="9"/>
        <color rgb="FF33CC33"/>
        <rFont val="Calibri"/>
        <family val="2"/>
        <scheme val="minor"/>
      </rPr>
      <t>P;ren;pr;el;t</t>
    </r>
  </si>
  <si>
    <r>
      <t>f</t>
    </r>
    <r>
      <rPr>
        <sz val="9"/>
        <color rgb="FFFF0000"/>
        <rFont val="Calibri"/>
        <family val="2"/>
        <scheme val="minor"/>
      </rPr>
      <t>P;nren;pr;el,t</t>
    </r>
  </si>
  <si>
    <r>
      <t>f</t>
    </r>
    <r>
      <rPr>
        <sz val="9"/>
        <color rgb="FF33CC33"/>
        <rFont val="Calibri"/>
        <family val="2"/>
        <scheme val="minor"/>
      </rPr>
      <t>P;ren;del;el,t</t>
    </r>
  </si>
  <si>
    <r>
      <t>f</t>
    </r>
    <r>
      <rPr>
        <sz val="9"/>
        <color rgb="FFFF0000"/>
        <rFont val="Calibri"/>
        <family val="2"/>
        <scheme val="minor"/>
      </rPr>
      <t>P;nren;del;el,t</t>
    </r>
  </si>
  <si>
    <r>
      <t>f</t>
    </r>
    <r>
      <rPr>
        <sz val="9"/>
        <color rgb="FF33CC33"/>
        <rFont val="Calibri"/>
        <family val="2"/>
        <scheme val="minor"/>
      </rPr>
      <t>P;ren;exp;el,t</t>
    </r>
  </si>
  <si>
    <r>
      <t>f</t>
    </r>
    <r>
      <rPr>
        <sz val="9"/>
        <color rgb="FFFF0000"/>
        <rFont val="Calibri"/>
        <family val="2"/>
        <scheme val="minor"/>
      </rPr>
      <t>P;nren;exp;el,t</t>
    </r>
  </si>
  <si>
    <r>
      <t>f</t>
    </r>
    <r>
      <rPr>
        <sz val="8"/>
        <color rgb="FF33CC33"/>
        <rFont val="Calibri"/>
        <family val="2"/>
        <scheme val="minor"/>
      </rPr>
      <t>Pren</t>
    </r>
  </si>
  <si>
    <r>
      <t>f</t>
    </r>
    <r>
      <rPr>
        <sz val="8"/>
        <color rgb="FFFF0000"/>
        <rFont val="Calibri"/>
        <family val="2"/>
        <scheme val="minor"/>
      </rPr>
      <t>Pnren</t>
    </r>
  </si>
  <si>
    <r>
      <t>f</t>
    </r>
    <r>
      <rPr>
        <b/>
        <sz val="8"/>
        <color rgb="FF33CC33"/>
        <rFont val="Calibri"/>
        <family val="2"/>
        <scheme val="minor"/>
      </rPr>
      <t>Pren</t>
    </r>
  </si>
  <si>
    <r>
      <t>f</t>
    </r>
    <r>
      <rPr>
        <b/>
        <sz val="8"/>
        <color rgb="FFFF0000"/>
        <rFont val="Calibri"/>
        <family val="2"/>
        <scheme val="minor"/>
      </rPr>
      <t>Pnren</t>
    </r>
  </si>
  <si>
    <t>Time dependent EP factors for grid electricity (specify values in yellow cells)</t>
  </si>
  <si>
    <r>
      <rPr>
        <b/>
        <sz val="20"/>
        <color theme="1"/>
        <rFont val="Calibri"/>
        <family val="2"/>
        <scheme val="minor"/>
      </rPr>
      <t>k</t>
    </r>
    <r>
      <rPr>
        <b/>
        <sz val="14"/>
        <color theme="1"/>
        <rFont val="Calibri"/>
        <family val="2"/>
        <scheme val="minor"/>
      </rPr>
      <t>exp</t>
    </r>
    <r>
      <rPr>
        <sz val="11"/>
        <color theme="1"/>
        <rFont val="Calibri"/>
        <family val="2"/>
        <scheme val="minor"/>
      </rPr>
      <t xml:space="preserve">
Factor controlling inclusion of exported energy</t>
    </r>
  </si>
  <si>
    <t>CALCULATION PROCEDURE</t>
  </si>
  <si>
    <t>Produced on-site</t>
  </si>
  <si>
    <t>fP,pr,el</t>
  </si>
  <si>
    <t>This is a direct input to EN 15603 coming from EN 13790</t>
  </si>
  <si>
    <t>-</t>
  </si>
  <si>
    <t>Copied input value for clarity</t>
  </si>
  <si>
    <t>Calculate unweighted components of delivered and exported energy</t>
  </si>
  <si>
    <t xml:space="preserve">Produced electricity </t>
  </si>
  <si>
    <t xml:space="preserve">Delivered energy </t>
  </si>
  <si>
    <t xml:space="preserve">Exported for non EPBD uses </t>
  </si>
  <si>
    <t xml:space="preserve">Grid exported </t>
  </si>
  <si>
    <t>Constant (time independent) EP factors</t>
  </si>
  <si>
    <t>Just a reminder of your selection</t>
  </si>
  <si>
    <r>
      <t>f</t>
    </r>
    <r>
      <rPr>
        <sz val="9"/>
        <color theme="1"/>
        <rFont val="Calibri"/>
        <family val="2"/>
        <scheme val="minor"/>
      </rPr>
      <t>Pren;exp;el;stepA,t</t>
    </r>
  </si>
  <si>
    <r>
      <t>f</t>
    </r>
    <r>
      <rPr>
        <sz val="9"/>
        <color theme="1"/>
        <rFont val="Calibri"/>
        <family val="2"/>
        <scheme val="minor"/>
      </rPr>
      <t>Pren;pr;el,t</t>
    </r>
  </si>
  <si>
    <r>
      <t>f</t>
    </r>
    <r>
      <rPr>
        <sz val="9"/>
        <color theme="1"/>
        <rFont val="Calibri"/>
        <family val="2"/>
        <scheme val="minor"/>
      </rPr>
      <t>Pren;del;el,t</t>
    </r>
  </si>
  <si>
    <r>
      <t>f</t>
    </r>
    <r>
      <rPr>
        <sz val="9"/>
        <color theme="1"/>
        <rFont val="Calibri"/>
        <family val="2"/>
        <scheme val="minor"/>
      </rPr>
      <t>Pnren;pr;el,t</t>
    </r>
  </si>
  <si>
    <r>
      <t>f</t>
    </r>
    <r>
      <rPr>
        <sz val="9"/>
        <color theme="1"/>
        <rFont val="Calibri"/>
        <family val="2"/>
        <scheme val="minor"/>
      </rPr>
      <t>Pnren;del;el,t</t>
    </r>
  </si>
  <si>
    <r>
      <t>f</t>
    </r>
    <r>
      <rPr>
        <sz val="9"/>
        <color theme="1"/>
        <rFont val="Calibri"/>
        <family val="2"/>
        <scheme val="minor"/>
      </rPr>
      <t>Pnren;exp;el;stepA,t</t>
    </r>
  </si>
  <si>
    <t>Calculate weighted delivered energy</t>
  </si>
  <si>
    <t>Weighting factors for delivered energy</t>
  </si>
  <si>
    <t>Electricity production</t>
  </si>
  <si>
    <r>
      <t>E</t>
    </r>
    <r>
      <rPr>
        <sz val="9"/>
        <color theme="1"/>
        <rFont val="Calibri"/>
        <family val="2"/>
        <scheme val="minor"/>
      </rPr>
      <t>Pren;del;cr;t</t>
    </r>
  </si>
  <si>
    <r>
      <t>E</t>
    </r>
    <r>
      <rPr>
        <sz val="9"/>
        <color theme="1"/>
        <rFont val="Calibri"/>
        <family val="2"/>
        <scheme val="minor"/>
      </rPr>
      <t>Pnren;del;cr;t</t>
    </r>
  </si>
  <si>
    <t>The input to the generation device is a delivered energy which is not exported. It is not part of the electric energy balance.</t>
  </si>
  <si>
    <r>
      <t>E</t>
    </r>
    <r>
      <rPr>
        <sz val="9"/>
        <color theme="1"/>
        <rFont val="Calibri"/>
        <family val="2"/>
        <scheme val="minor"/>
      </rPr>
      <t>Pren;del;el;t</t>
    </r>
  </si>
  <si>
    <r>
      <t>E</t>
    </r>
    <r>
      <rPr>
        <sz val="9"/>
        <color theme="1"/>
        <rFont val="Calibri"/>
        <family val="2"/>
        <scheme val="minor"/>
      </rPr>
      <t>Pnren;del;el;t</t>
    </r>
  </si>
  <si>
    <t xml:space="preserve">In the following equations are used twice: 
- once for renewable primary energy evaluation
- once for non renewable primary energy evaluation
The entire calculation shall be performed independently for each weighting criteria.
Values of krdel and kexp can also be different.
For the evaluation  according to all types of primary energy, values of krdel and kexp shall be the same </t>
  </si>
  <si>
    <t>Grid delivered electricity</t>
  </si>
  <si>
    <r>
      <t>E</t>
    </r>
    <r>
      <rPr>
        <sz val="9"/>
        <color theme="1"/>
        <rFont val="Calibri"/>
        <family val="2"/>
        <scheme val="minor"/>
      </rPr>
      <t>Pren;exp;el;t;A</t>
    </r>
  </si>
  <si>
    <r>
      <t>E</t>
    </r>
    <r>
      <rPr>
        <sz val="9"/>
        <color theme="1"/>
        <rFont val="Calibri"/>
        <family val="2"/>
        <scheme val="minor"/>
      </rPr>
      <t>Pnren;exp;el;t;A</t>
    </r>
  </si>
  <si>
    <r>
      <t>E</t>
    </r>
    <r>
      <rPr>
        <sz val="6"/>
        <color theme="1"/>
        <rFont val="Calibri"/>
        <family val="2"/>
        <scheme val="minor"/>
      </rPr>
      <t>Pren;exp;el;used;nePus;t;A</t>
    </r>
  </si>
  <si>
    <r>
      <t>E</t>
    </r>
    <r>
      <rPr>
        <sz val="6"/>
        <color theme="1"/>
        <rFont val="Calibri"/>
        <family val="2"/>
        <scheme val="minor"/>
      </rPr>
      <t>Pnren;exp;el;used;nePus;t;A</t>
    </r>
  </si>
  <si>
    <t>Exp. For non EPB uses</t>
  </si>
  <si>
    <r>
      <t>E</t>
    </r>
    <r>
      <rPr>
        <sz val="9"/>
        <color theme="1"/>
        <rFont val="Calibri"/>
        <family val="2"/>
        <scheme val="minor"/>
      </rPr>
      <t>Pren;exp;el;grid;t;A</t>
    </r>
  </si>
  <si>
    <r>
      <t>E</t>
    </r>
    <r>
      <rPr>
        <sz val="9"/>
        <color theme="1"/>
        <rFont val="Calibri"/>
        <family val="2"/>
        <scheme val="minor"/>
      </rPr>
      <t>Pnren;exp;el;grid;t;A</t>
    </r>
  </si>
  <si>
    <t>Step A weighted exported</t>
  </si>
  <si>
    <t>Result if the calculation is stopped at step A</t>
  </si>
  <si>
    <t>Calculate weighted exported energy according to the resources used to produce the exported energy (step A)</t>
  </si>
  <si>
    <t>Weighted delivered - weighted exported</t>
  </si>
  <si>
    <t>For information only</t>
  </si>
  <si>
    <t>Weighting factors for exported energy at step A</t>
  </si>
  <si>
    <t>Calculation</t>
  </si>
  <si>
    <t>All factors shall be the same as produced el.</t>
  </si>
  <si>
    <t>They are copied here for clarity</t>
  </si>
  <si>
    <t>Weighting factors for exported energy at step B</t>
  </si>
  <si>
    <t>Calculate the effect of exported energy if included in the energy performance (step B)</t>
  </si>
  <si>
    <t>fPren;exp;el,t</t>
  </si>
  <si>
    <t>fPnren;exp;el,t</t>
  </si>
  <si>
    <r>
      <t>E</t>
    </r>
    <r>
      <rPr>
        <sz val="6"/>
        <color theme="1"/>
        <rFont val="Calibri"/>
        <family val="2"/>
        <scheme val="minor"/>
      </rPr>
      <t>Pren;exp;el;used;nePus;t;AB</t>
    </r>
  </si>
  <si>
    <r>
      <t>E</t>
    </r>
    <r>
      <rPr>
        <sz val="6"/>
        <color theme="1"/>
        <rFont val="Calibri"/>
        <family val="2"/>
        <scheme val="minor"/>
      </rPr>
      <t>Pnren;exp;el;used;nePus;t;AB</t>
    </r>
  </si>
  <si>
    <r>
      <t>E</t>
    </r>
    <r>
      <rPr>
        <sz val="9"/>
        <color theme="1"/>
        <rFont val="Calibri"/>
        <family val="2"/>
        <scheme val="minor"/>
      </rPr>
      <t>Pren;exp;el;grid;t;AB</t>
    </r>
  </si>
  <si>
    <r>
      <t>E</t>
    </r>
    <r>
      <rPr>
        <sz val="9"/>
        <color theme="1"/>
        <rFont val="Calibri"/>
        <family val="2"/>
        <scheme val="minor"/>
      </rPr>
      <t>Pnren;exp;el;grid;t;AB</t>
    </r>
  </si>
  <si>
    <r>
      <t>E</t>
    </r>
    <r>
      <rPr>
        <sz val="9"/>
        <color theme="1"/>
        <rFont val="Calibri"/>
        <family val="2"/>
        <scheme val="minor"/>
      </rPr>
      <t>Pren;exp;el;t;AB</t>
    </r>
  </si>
  <si>
    <r>
      <t>E</t>
    </r>
    <r>
      <rPr>
        <sz val="9"/>
        <color theme="1"/>
        <rFont val="Calibri"/>
        <family val="2"/>
        <scheme val="minor"/>
      </rPr>
      <t>Pnren;exp;el;t;AB</t>
    </r>
  </si>
  <si>
    <t>Weighted exp. inclusion</t>
  </si>
  <si>
    <t>The above equations may also be broken in the following way</t>
  </si>
  <si>
    <r>
      <t>k</t>
    </r>
    <r>
      <rPr>
        <b/>
        <sz val="10"/>
        <color theme="1"/>
        <rFont val="Calibri"/>
        <family val="2"/>
        <scheme val="minor"/>
      </rPr>
      <t>exp</t>
    </r>
  </si>
  <si>
    <t>Exported energy factor</t>
  </si>
  <si>
    <r>
      <t>E</t>
    </r>
    <r>
      <rPr>
        <i/>
        <sz val="9"/>
        <color theme="1"/>
        <rFont val="Calibri"/>
        <family val="2"/>
        <scheme val="minor"/>
      </rPr>
      <t>Pren;exp;el;t;AB</t>
    </r>
  </si>
  <si>
    <r>
      <t>E</t>
    </r>
    <r>
      <rPr>
        <i/>
        <sz val="9"/>
        <color theme="1"/>
        <rFont val="Calibri"/>
        <family val="2"/>
        <scheme val="minor"/>
      </rPr>
      <t>Pnren;exp;el;t;AB</t>
    </r>
  </si>
  <si>
    <t>These equations are 19-20-21 rearranged</t>
  </si>
  <si>
    <t>with the three positive and 3 negative</t>
  </si>
  <si>
    <t>terms together</t>
  </si>
  <si>
    <t>Repeated as a reminder</t>
  </si>
  <si>
    <t>Weighted exported</t>
  </si>
  <si>
    <r>
      <t>E</t>
    </r>
    <r>
      <rPr>
        <sz val="9"/>
        <color theme="1"/>
        <rFont val="Calibri"/>
        <family val="2"/>
        <scheme val="minor"/>
      </rPr>
      <t>Pren;exp;el;t</t>
    </r>
  </si>
  <si>
    <r>
      <t>E</t>
    </r>
    <r>
      <rPr>
        <sz val="9"/>
        <color theme="1"/>
        <rFont val="Calibri"/>
        <family val="2"/>
        <scheme val="minor"/>
      </rPr>
      <t>Pnren;exp;el;t</t>
    </r>
  </si>
  <si>
    <t>Weighted EP</t>
  </si>
  <si>
    <r>
      <t>E</t>
    </r>
    <r>
      <rPr>
        <b/>
        <sz val="10"/>
        <color theme="1"/>
        <rFont val="Calibri"/>
        <family val="2"/>
        <scheme val="minor"/>
      </rPr>
      <t xml:space="preserve">Pren </t>
    </r>
  </si>
  <si>
    <r>
      <t>E</t>
    </r>
    <r>
      <rPr>
        <b/>
        <sz val="10"/>
        <color theme="1"/>
        <rFont val="Calibri"/>
        <family val="2"/>
        <scheme val="minor"/>
      </rPr>
      <t xml:space="preserve">Pnren </t>
    </r>
  </si>
  <si>
    <r>
      <t>E</t>
    </r>
    <r>
      <rPr>
        <b/>
        <sz val="10"/>
        <color theme="1"/>
        <rFont val="Calibri"/>
        <family val="2"/>
        <scheme val="minor"/>
      </rPr>
      <t xml:space="preserve">Ptot </t>
    </r>
  </si>
  <si>
    <t>Renewable energy ratio</t>
  </si>
  <si>
    <t>SIMPLIFIED BALANCE WITH TIME INDEPENDENT (CONSTANT)  CONVERSION FACTORS</t>
  </si>
  <si>
    <t>PRIMARY ENERGY CONVERSION FACTORS AND CALCULATION PARAMETERS</t>
  </si>
  <si>
    <t>PRODUCED AND USED ELECTRICITY (OPERATING CONDITIONS DATA FROM PREVIOUS CALCULATION)</t>
  </si>
  <si>
    <t>YEAR</t>
  </si>
  <si>
    <t>Eq. Nr.</t>
  </si>
  <si>
    <t>DESCRIPTION</t>
  </si>
  <si>
    <t>SYMBOL</t>
  </si>
  <si>
    <t>UNIT</t>
  </si>
  <si>
    <t>FINAL CALCULATION RESULT</t>
  </si>
  <si>
    <t>CALCULATION RESULT (OUTPUT)</t>
  </si>
  <si>
    <t>Grid exp. electricity</t>
  </si>
  <si>
    <t>Electricity conversion factors</t>
  </si>
  <si>
    <t>Concerns EPB standard:</t>
  </si>
  <si>
    <t>ISO/WD 52000-1, Energy performance of buildings — Overarching EPB assessment – Part 1: General framework and procedures</t>
  </si>
  <si>
    <t>DISCLAIMER:</t>
  </si>
  <si>
    <r>
      <t>·</t>
    </r>
    <r>
      <rPr>
        <sz val="7"/>
        <rFont val="Times New Roman"/>
        <family val="1"/>
      </rPr>
      <t xml:space="preserve">         </t>
    </r>
    <r>
      <rPr>
        <sz val="10"/>
        <rFont val="Arial"/>
        <family val="2"/>
      </rPr>
      <t xml:space="preserve">This spreadsheet has been developed in the framework of the preparation and revision of the set of EN or ISO standards on the energy performance of buildings, to support the European "Energy Performance of Buildings Directive" recast (EPBD-recast, directive 2010/31/EU). </t>
    </r>
  </si>
  <si>
    <r>
      <t>·</t>
    </r>
    <r>
      <rPr>
        <sz val="7"/>
        <rFont val="Times New Roman"/>
        <family val="1"/>
      </rPr>
      <t xml:space="preserve">         </t>
    </r>
    <r>
      <rPr>
        <sz val="10"/>
        <rFont val="Arial"/>
        <family val="2"/>
      </rPr>
      <t>It is meant for use by  CEN and ISO technical committee(s) and the working group(s) working on the preparation or revision of the EPB-standard to which this spreadsheet applies. The spreadsheet supports checking  that all equations in the developed standard are consistent and can be linked with other relevant standards. It is not meant to perform a full or partial energy performance calculation.</t>
    </r>
  </si>
  <si>
    <r>
      <t>·</t>
    </r>
    <r>
      <rPr>
        <sz val="7"/>
        <rFont val="Times New Roman"/>
        <family val="1"/>
      </rPr>
      <t xml:space="preserve">         </t>
    </r>
    <r>
      <rPr>
        <sz val="10"/>
        <rFont val="Arial"/>
        <family val="2"/>
      </rPr>
      <t>The spreadsheet supports the expert user of the standards, in particular those who want to review the content of the standard and those who want to translate the standard to a software, to understand the correct interpretation of the equations and calculation steps in the standard.</t>
    </r>
  </si>
  <si>
    <r>
      <t>·</t>
    </r>
    <r>
      <rPr>
        <sz val="7"/>
        <rFont val="Times New Roman"/>
        <family val="1"/>
      </rPr>
      <t xml:space="preserve">         </t>
    </r>
    <r>
      <rPr>
        <sz val="10"/>
        <rFont val="Arial"/>
        <family val="2"/>
      </rPr>
      <t>Although it has been developed with care, neither the technical committee(s), nor the working group(s) and experts related to the EPB- standard to which this spreadsheet applies warrant that the calculations and procedures in this spreadsheet are free of errors. The technical committees as well as the working groups and their respective members expressly disclaim any liability or responsibility arising from use of this spreadsheet, or any consequences thereof. Any responsibility arising from the use of this spreadsheet lies with the user.</t>
    </r>
  </si>
  <si>
    <t>DRAFT VERSION:</t>
  </si>
  <si>
    <r>
      <t>·</t>
    </r>
    <r>
      <rPr>
        <sz val="7"/>
        <rFont val="Times New Roman"/>
        <family val="1"/>
      </rPr>
      <t xml:space="preserve">         </t>
    </r>
    <r>
      <rPr>
        <sz val="10"/>
        <rFont val="Arial"/>
        <family val="2"/>
      </rPr>
      <t>As long as the associated EPB standard or any of the other EPB standards to which it is directly linked are in a draft stage, this spreadsheet is also a draft version only.</t>
    </r>
  </si>
  <si>
    <t xml:space="preserve">WARNINGS: </t>
  </si>
  <si>
    <r>
      <t>·</t>
    </r>
    <r>
      <rPr>
        <sz val="7"/>
        <rFont val="Times New Roman"/>
        <family val="1"/>
      </rPr>
      <t xml:space="preserve">         </t>
    </r>
    <r>
      <rPr>
        <sz val="10"/>
        <rFont val="Arial"/>
        <family val="2"/>
      </rPr>
      <t xml:space="preserve">Note that the spreadsheet may not allow testing all calculation options that are possible according to the standard to which it applies. This remark applies in particular but not only to limitations on the number instances of a variable that can be considered. </t>
    </r>
  </si>
  <si>
    <r>
      <t>·</t>
    </r>
    <r>
      <rPr>
        <sz val="7"/>
        <rFont val="Times New Roman"/>
        <family val="1"/>
      </rPr>
      <t xml:space="preserve">         </t>
    </r>
    <r>
      <rPr>
        <sz val="10"/>
        <rFont val="Arial"/>
        <family val="2"/>
      </rPr>
      <t>In case of differences, the standard should be regarded as the reference, not the spreadsheet. However, during the standard's drafting phase, shortcomings in the draft standard may have been detected and dealt with in the spreadsheets (ideally, such differences are marked).</t>
    </r>
  </si>
  <si>
    <r>
      <t>·</t>
    </r>
    <r>
      <rPr>
        <sz val="7"/>
        <rFont val="Times New Roman"/>
        <family val="1"/>
      </rPr>
      <t xml:space="preserve">         </t>
    </r>
    <r>
      <rPr>
        <sz val="10"/>
        <rFont val="Arial"/>
        <family val="2"/>
      </rPr>
      <t xml:space="preserve">Note also that these spreadsheets are purely intended for testing and demonstration and therefore not aiming to be user friendly or to be protected against wrong or improper use. </t>
    </r>
  </si>
  <si>
    <t>TERMS OF USE:</t>
  </si>
  <si>
    <r>
      <t>·</t>
    </r>
    <r>
      <rPr>
        <sz val="7"/>
        <rFont val="Times New Roman"/>
        <family val="1"/>
      </rPr>
      <t xml:space="preserve">         </t>
    </r>
    <r>
      <rPr>
        <sz val="10"/>
        <rFont val="Arial"/>
        <family val="2"/>
      </rPr>
      <t>The user is not allowed to redistribute a modified version of this spreadsheet.</t>
    </r>
  </si>
  <si>
    <r>
      <t>·</t>
    </r>
    <r>
      <rPr>
        <sz val="7"/>
        <rFont val="Times New Roman"/>
        <family val="1"/>
      </rPr>
      <t xml:space="preserve">         </t>
    </r>
    <r>
      <rPr>
        <sz val="10"/>
        <rFont val="Arial"/>
        <family val="2"/>
      </rPr>
      <t>The author(s) would appreciate your feed back on the spreadsheet via the comment sheets for the associated draft standard to be prepared by the national standards bodies during enquiry of the draft standard(s),</t>
    </r>
  </si>
  <si>
    <t>Demonstartion spreadsheet</t>
  </si>
  <si>
    <t>THIS SHEET IS A DEMONSTRATION OF SPECIFIC FEATURES OF ISO/DIS 52000-1
This sheet is intended to demonstrate the procedure for 
- the identification of delivered and exported electricity components
- weighting procedure, using Step A - Step B approach
- use of time dependent weighting factors.
A temporary dummy matching function was defined in the sheet "Fmatch"</t>
  </si>
  <si>
    <t>Introduction</t>
  </si>
  <si>
    <t>This file demonstrates the evaluation of the interaction between electricity production and the grid and the weighting of delivered and exported energy using constant or time dependent weighting factors.
The weighting is performed both with renewable and non-renewable primary energy. 
Intermediate results for step A are shown.
The RER is calculated but there is no filter on the origin of the renewable energy.
The delivered energy used to produce on-site electricity is taken into account.</t>
  </si>
  <si>
    <t>Please input the desired values:</t>
  </si>
  <si>
    <t>typing a value in the cells with a yellow background</t>
  </si>
  <si>
    <t>pressing the up/down arrows of the selectors</t>
  </si>
  <si>
    <t>Legenda</t>
  </si>
  <si>
    <t>Input data</t>
  </si>
  <si>
    <t>&lt;-- Please type values only in these cells!</t>
  </si>
  <si>
    <t>default format, unweighted energy</t>
  </si>
  <si>
    <t>Non renewable primary energy</t>
  </si>
  <si>
    <t>Renewable primary energy</t>
  </si>
  <si>
    <t>Total primary energy</t>
  </si>
  <si>
    <t>The sheets are protected without password to prevent unintentional disruption of the calculation chain..</t>
  </si>
  <si>
    <t>To modify the sheets, remove the protection.</t>
  </si>
  <si>
    <t>Information displayed</t>
  </si>
  <si>
    <t>The calculation is performed for 12 calculation time steps, named as months.</t>
  </si>
  <si>
    <t>Column D, on the left, contains the reference to the equation used in the same line.</t>
  </si>
  <si>
    <t>The name, symbol and units of each value is shown in columns E to G</t>
  </si>
  <si>
    <t>The annual value, when relevant, is shown in column H</t>
  </si>
  <si>
    <t>The time step values are shown in columns I to T</t>
  </si>
  <si>
    <t>Column W shows the equation used in that line (equation number in column D)</t>
  </si>
  <si>
    <t>Column X and arrows on columns W and X includes comments about the calculation procedure.</t>
  </si>
  <si>
    <t>Calculation procedure</t>
  </si>
  <si>
    <t>Data input</t>
  </si>
  <si>
    <t>The data input is described and commented in the arrows in columns  W and X.</t>
  </si>
  <si>
    <t>The following data can be inserted</t>
  </si>
  <si>
    <t>Constant primary energy factor, including three options for the stepA average primary energy factor of on-site electricity</t>
  </si>
  <si>
    <t>Time dependent primary energy factor (not needed if you use constant factors)</t>
  </si>
  <si>
    <t>k exp parameter (see comments in the sheet)</t>
  </si>
  <si>
    <t>Electricity production and use patterns. They are introduce via a maximum value and a percentage profile for each time step. The maximum value is quickly adapted with the buttons and the result is shown in the graph</t>
  </si>
  <si>
    <t>The calculation result is shown (repeated)  below the input for quick reference.</t>
  </si>
  <si>
    <t>See notes in columns W and X for details</t>
  </si>
  <si>
    <t>This deals with the energy used to produce on-site electricity (typically PV or cogen) and with grid delivered electricity</t>
  </si>
  <si>
    <t>The delivered energy used to produce on-site electricity is included to give a practical meaning to the calculated energy performance. Taking into account this delivered enrgy means simulating and all electric EPB system.</t>
  </si>
  <si>
    <t>FINAL CALCULATION RESULT  (Weighted energy performance)</t>
  </si>
  <si>
    <t>This is the complete result of the energy performance calculation.</t>
  </si>
  <si>
    <t>This is a simplified balance that can be done if constant weighting factaors are assumed.</t>
  </si>
  <si>
    <t>Please note that time dependent factors may be originated by: costs, cogen production at variable load, etc.</t>
  </si>
  <si>
    <t>Diagram</t>
  </si>
  <si>
    <t>The diagrams display the components of delivered and exported energy before application of the krdel factor</t>
  </si>
  <si>
    <t>The values for one time step (month) or for the entire calcualtion period can be displayed. The selctor is on the right of the top diagram.</t>
  </si>
  <si>
    <r>
      <t>f</t>
    </r>
    <r>
      <rPr>
        <sz val="8"/>
        <color rgb="FF0033CC"/>
        <rFont val="Calibri"/>
        <family val="2"/>
        <scheme val="minor"/>
      </rPr>
      <t>Ptot</t>
    </r>
  </si>
  <si>
    <t xml:space="preserve">Ratio produced/used </t>
  </si>
  <si>
    <t>Matching factor, t</t>
  </si>
  <si>
    <t>fmatch</t>
  </si>
  <si>
    <r>
      <t>f</t>
    </r>
    <r>
      <rPr>
        <sz val="9"/>
        <color theme="1"/>
        <rFont val="Calibri"/>
        <family val="2"/>
        <scheme val="minor"/>
      </rPr>
      <t>match</t>
    </r>
  </si>
  <si>
    <t>Use matching factor?</t>
  </si>
  <si>
    <r>
      <rPr>
        <b/>
        <sz val="16"/>
        <color theme="1"/>
        <rFont val="Calibri"/>
        <family val="2"/>
        <scheme val="minor"/>
      </rPr>
      <t>fmatch</t>
    </r>
    <r>
      <rPr>
        <sz val="11"/>
        <color theme="1"/>
        <rFont val="Calibri"/>
        <family val="2"/>
        <scheme val="minor"/>
      </rPr>
      <t xml:space="preserve">
Factor to take into account simultaneity of production and use</t>
    </r>
  </si>
  <si>
    <t>k</t>
  </si>
  <si>
    <t>n</t>
  </si>
  <si>
    <t>&lt;-- factor controlling "sharpness" of the correlation</t>
  </si>
  <si>
    <t>&lt;-- factor controlling the minimum value at 1 (1-K/2)</t>
  </si>
  <si>
    <t>The example in the calculattion is with k=1 and n=1</t>
  </si>
  <si>
    <t>used</t>
  </si>
  <si>
    <t>prod</t>
  </si>
  <si>
    <t>prod/used</t>
  </si>
  <si>
    <t>x</t>
  </si>
  <si>
    <t>This is a possible default matching factor function.</t>
  </si>
  <si>
    <t>Perfect match is assumed when production and use are strongly unbalanced</t>
  </si>
  <si>
    <t>Minimum match is assumed when production and use are the same value</t>
  </si>
  <si>
    <t>Matching is relative: it is the quota of the minimum of the two.</t>
  </si>
  <si>
    <t>This is the contribution to delivered energy of the electric energy taken from the grid</t>
  </si>
  <si>
    <t>This is the contribution to delivered energy of the energy carrier used to produce on-site electricity</t>
  </si>
  <si>
    <t>NO</t>
  </si>
  <si>
    <r>
      <rPr>
        <b/>
        <sz val="11"/>
        <rFont val="Arial"/>
        <family val="2"/>
      </rPr>
      <t>Intended use of this document</t>
    </r>
    <r>
      <rPr>
        <sz val="10"/>
        <rFont val="Arial"/>
        <family val="2"/>
      </rPr>
      <t xml:space="preserve">
Those responsible for the drafting of actual individual EPB standards shall
-  read and understand the following documents
   - prCEN/TS 16628 Basic Principles (in short "BP")
   - prCEN/TS 16629 Detailed Technical Rules (in short "DTR")
   - ISO/DIS 52000-1:2015  ("Overarching Standard", in short "OA"))
   - pr ISO/TR 52000-2: 2015 Technical report to overarching standard;
- Prepare their individual EPB standard according to CEN rules, BP, DTR and OA
- Prepare the accompanying technical report using the dedicated template
- </t>
    </r>
    <r>
      <rPr>
        <b/>
        <sz val="10"/>
        <rFont val="Arial"/>
        <family val="2"/>
      </rPr>
      <t>Prepare an accompanying XLS spreadsheet, to demonstrate inputs, output and calculation chain.
This sample excel spreadsheet provides a demonstration of specific features of ISO/DIS 52000-1 to help in this task.</t>
    </r>
  </si>
  <si>
    <t>RER Step A</t>
  </si>
  <si>
    <t>The terms in the sums are an input to ISO 52000-1 calculation</t>
  </si>
  <si>
    <t>This is a direct input to ISO 52000-1 coming from ISO 52016-1</t>
  </si>
  <si>
    <t>The terms in the sum are an input to ISO 52000-1 calculation</t>
  </si>
  <si>
    <t>Just added here for ease of consultation</t>
  </si>
  <si>
    <t>FINAL CALCULATION RESULT (OUTPUT)</t>
  </si>
  <si>
    <t>Grid exported, t</t>
  </si>
  <si>
    <t>Grid exported, year</t>
  </si>
  <si>
    <t>Kexp</t>
  </si>
  <si>
    <t>Produced</t>
  </si>
  <si>
    <r>
      <t xml:space="preserve"> E</t>
    </r>
    <r>
      <rPr>
        <sz val="9"/>
        <color theme="1"/>
        <rFont val="Calibri"/>
        <family val="2"/>
        <scheme val="minor"/>
      </rPr>
      <t>pr,el</t>
    </r>
  </si>
  <si>
    <r>
      <t>E</t>
    </r>
    <r>
      <rPr>
        <sz val="9"/>
        <color theme="1"/>
        <rFont val="Calibri"/>
        <family val="2"/>
        <scheme val="minor"/>
      </rPr>
      <t>del;el,t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</si>
</sst>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 &quot;kWh&quot;"/>
    <numFmt numFmtId="167" formatCode="_-* #,##0.00\ [$€-1]_-;\-* #,##0.00\ [$€-1]_-;_-* &quot;-&quot;??\ [$€-1]_-"/>
  </numFmts>
  <fonts count="63"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theme="1"/>
      <name val="Calibri"/>
      <family val="2"/>
      <scheme val="minor"/>
    </font>
    <font>
      <sz val="8"/>
      <color theme="1"/>
      <name val="Calibri"/>
      <family val="2"/>
      <scheme val="minor"/>
    </font>
    <font>
      <sz val="10"/>
      <color theme="1"/>
      <name val="Calibri"/>
      <family val="2"/>
      <scheme val="minor"/>
    </font>
    <font>
      <i/>
      <sz val="10"/>
      <color theme="1"/>
      <name val="Calibri"/>
      <family val="2"/>
      <scheme val="minor"/>
    </font>
    <font>
      <b/>
      <sz val="11"/>
      <color rgb="FF33CC33"/>
      <name val="Calibri"/>
      <family val="2"/>
      <scheme val="minor"/>
    </font>
    <font>
      <b/>
      <sz val="8"/>
      <color rgb="FF33CC33"/>
      <name val="Calibri"/>
      <family val="2"/>
      <scheme val="minor"/>
    </font>
    <font>
      <b/>
      <sz val="11"/>
      <color rgb="FFFF0000"/>
      <name val="Calibri"/>
      <family val="2"/>
      <scheme val="minor"/>
    </font>
    <font>
      <b/>
      <sz val="8"/>
      <color rgb="FFFF0000"/>
      <name val="Calibri"/>
      <family val="2"/>
      <scheme val="minor"/>
    </font>
    <font>
      <b/>
      <sz val="8"/>
      <color theme="1"/>
      <name val="Calibri"/>
      <family val="2"/>
      <scheme val="minor"/>
    </font>
    <font>
      <i/>
      <sz val="11"/>
      <color rgb="FF33CC33"/>
      <name val="Calibri"/>
      <family val="2"/>
      <scheme val="minor"/>
    </font>
    <font>
      <i/>
      <sz val="11"/>
      <color rgb="FFFF0000"/>
      <name val="Calibri"/>
      <family val="2"/>
      <scheme val="minor"/>
    </font>
    <font>
      <i/>
      <sz val="11"/>
      <color theme="1"/>
      <name val="Calibri"/>
      <family val="2"/>
      <scheme val="minor"/>
    </font>
    <font>
      <i/>
      <sz val="9"/>
      <color theme="1"/>
      <name val="Calibri"/>
      <family val="2"/>
      <scheme val="minor"/>
    </font>
    <font>
      <b/>
      <sz val="14"/>
      <color theme="1"/>
      <name val="Calibri"/>
      <family val="2"/>
      <scheme val="minor"/>
    </font>
    <font>
      <b/>
      <sz val="12"/>
      <color rgb="FF00B050"/>
      <name val="Calibri"/>
      <family val="2"/>
      <scheme val="minor"/>
    </font>
    <font>
      <b/>
      <sz val="11"/>
      <color rgb="FF00B050"/>
      <name val="Calibri"/>
      <family val="2"/>
      <scheme val="minor"/>
    </font>
    <font>
      <sz val="11"/>
      <color rgb="FF00B050"/>
      <name val="Calibri"/>
      <family val="2"/>
      <scheme val="minor"/>
    </font>
    <font>
      <sz val="11"/>
      <color rgb="FFFF0000"/>
      <name val="Calibri"/>
      <family val="2"/>
      <scheme val="minor"/>
    </font>
    <font>
      <b/>
      <sz val="12"/>
      <color rgb="FFFF0000"/>
      <name val="Calibri"/>
      <family val="2"/>
      <scheme val="minor"/>
    </font>
    <font>
      <i/>
      <sz val="9"/>
      <color rgb="FF00B050"/>
      <name val="Calibri"/>
      <family val="2"/>
      <scheme val="minor"/>
    </font>
    <font>
      <i/>
      <sz val="9"/>
      <color rgb="FFFF0000"/>
      <name val="Calibri"/>
      <family val="2"/>
      <scheme val="minor"/>
    </font>
    <font>
      <b/>
      <i/>
      <sz val="10"/>
      <color rgb="FF00B050"/>
      <name val="Calibri"/>
      <family val="2"/>
      <scheme val="minor"/>
    </font>
    <font>
      <b/>
      <i/>
      <sz val="10"/>
      <color rgb="FFFF0000"/>
      <name val="Calibri"/>
      <family val="2"/>
      <scheme val="minor"/>
    </font>
    <font>
      <u/>
      <sz val="8"/>
      <color theme="1"/>
      <name val="Calibri"/>
      <family val="2"/>
      <scheme val="minor"/>
    </font>
    <font>
      <b/>
      <sz val="12"/>
      <color theme="1"/>
      <name val="Calibri"/>
      <family val="2"/>
      <scheme val="minor"/>
    </font>
    <font>
      <b/>
      <sz val="16"/>
      <color theme="1"/>
      <name val="Calibri"/>
      <family val="2"/>
      <scheme val="minor"/>
    </font>
    <font>
      <sz val="11"/>
      <color rgb="FF0070C0"/>
      <name val="Calibri"/>
      <family val="2"/>
      <scheme val="minor"/>
    </font>
    <font>
      <sz val="11"/>
      <color theme="0"/>
      <name val="Calibri"/>
      <family val="2"/>
      <scheme val="minor"/>
    </font>
    <font>
      <b/>
      <sz val="20"/>
      <color theme="1"/>
      <name val="Calibri"/>
      <family val="2"/>
      <scheme val="minor"/>
    </font>
    <font>
      <b/>
      <sz val="26"/>
      <color theme="1"/>
      <name val="Calibri"/>
      <family val="2"/>
      <scheme val="minor"/>
    </font>
    <font>
      <sz val="11"/>
      <color theme="3" tint="0.39997558519241921"/>
      <name val="Calibri"/>
      <family val="2"/>
      <scheme val="minor"/>
    </font>
    <font>
      <sz val="11"/>
      <color rgb="FF33CC33"/>
      <name val="Calibri"/>
      <family val="2"/>
      <scheme val="minor"/>
    </font>
    <font>
      <sz val="9"/>
      <color rgb="FF33CC33"/>
      <name val="Calibri"/>
      <family val="2"/>
      <scheme val="minor"/>
    </font>
    <font>
      <sz val="9"/>
      <color rgb="FFFF0000"/>
      <name val="Calibri"/>
      <family val="2"/>
      <scheme val="minor"/>
    </font>
    <font>
      <sz val="8"/>
      <color rgb="FF33CC33"/>
      <name val="Calibri"/>
      <family val="2"/>
      <scheme val="minor"/>
    </font>
    <font>
      <sz val="8"/>
      <color rgb="FFFF0000"/>
      <name val="Calibri"/>
      <family val="2"/>
      <scheme val="minor"/>
    </font>
    <font>
      <sz val="14"/>
      <color theme="1"/>
      <name val="Calibri"/>
      <family val="2"/>
      <scheme val="minor"/>
    </font>
    <font>
      <i/>
      <sz val="12"/>
      <color theme="1"/>
      <name val="Calibri"/>
      <family val="2"/>
      <scheme val="minor"/>
    </font>
    <font>
      <sz val="7"/>
      <color theme="1"/>
      <name val="Calibri"/>
      <family val="2"/>
      <scheme val="minor"/>
    </font>
    <font>
      <sz val="6"/>
      <color theme="1"/>
      <name val="Calibri"/>
      <family val="2"/>
      <scheme val="minor"/>
    </font>
    <font>
      <b/>
      <sz val="10"/>
      <color theme="1"/>
      <name val="Calibri"/>
      <family val="2"/>
      <scheme val="minor"/>
    </font>
    <font>
      <b/>
      <i/>
      <sz val="11"/>
      <color theme="1"/>
      <name val="Calibri"/>
      <family val="2"/>
      <scheme val="minor"/>
    </font>
    <font>
      <i/>
      <sz val="10"/>
      <color rgb="FF00B050"/>
      <name val="Calibri"/>
      <family val="2"/>
      <scheme val="minor"/>
    </font>
    <font>
      <i/>
      <sz val="10"/>
      <color rgb="FFFF0000"/>
      <name val="Calibri"/>
      <family val="2"/>
      <scheme val="minor"/>
    </font>
    <font>
      <b/>
      <sz val="11"/>
      <color theme="3" tint="0.39997558519241921"/>
      <name val="Calibri"/>
      <family val="2"/>
      <scheme val="minor"/>
    </font>
    <font>
      <sz val="12"/>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b/>
      <sz val="11"/>
      <name val="Arial"/>
      <family val="2"/>
    </font>
    <font>
      <sz val="10"/>
      <name val="Symbol"/>
      <family val="1"/>
      <charset val="2"/>
    </font>
    <font>
      <sz val="7"/>
      <name val="Times New Roman"/>
      <family val="1"/>
    </font>
    <font>
      <sz val="10"/>
      <color theme="1"/>
      <name val="Arial"/>
      <family val="2"/>
    </font>
    <font>
      <b/>
      <sz val="11"/>
      <color rgb="FF006600"/>
      <name val="Calibri"/>
      <family val="2"/>
      <scheme val="minor"/>
    </font>
    <font>
      <b/>
      <sz val="11"/>
      <color rgb="FF0070C0"/>
      <name val="Calibri"/>
      <family val="2"/>
      <scheme val="minor"/>
    </font>
    <font>
      <sz val="11"/>
      <color rgb="FF0033CC"/>
      <name val="Calibri"/>
      <family val="2"/>
      <scheme val="minor"/>
    </font>
    <font>
      <sz val="8"/>
      <color rgb="FF0033CC"/>
      <name val="Calibri"/>
      <family val="2"/>
      <scheme val="minor"/>
    </font>
    <font>
      <b/>
      <sz val="11"/>
      <color rgb="FF0033CC"/>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FF66"/>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1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dashed">
        <color indexed="64"/>
      </top>
      <bottom/>
      <diagonal/>
    </border>
    <border>
      <left/>
      <right/>
      <top/>
      <bottom style="dashed">
        <color indexed="64"/>
      </bottom>
      <diagonal/>
    </border>
    <border>
      <left/>
      <right style="thin">
        <color indexed="64"/>
      </right>
      <top/>
      <bottom style="dashed">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thin">
        <color indexed="64"/>
      </right>
      <top style="dashed">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right style="thin">
        <color indexed="64"/>
      </right>
      <top style="dashed">
        <color indexed="64"/>
      </top>
      <bottom/>
      <diagonal/>
    </border>
    <border>
      <left style="thin">
        <color indexed="64"/>
      </left>
      <right/>
      <top/>
      <bottom style="dashed">
        <color indexed="64"/>
      </bottom>
      <diagonal/>
    </border>
    <border>
      <left style="thin">
        <color indexed="64"/>
      </left>
      <right/>
      <top style="dashed">
        <color indexed="64"/>
      </top>
      <bottom/>
      <diagonal/>
    </border>
    <border>
      <left/>
      <right/>
      <top style="mediumDashed">
        <color indexed="64"/>
      </top>
      <bottom style="thin">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style="thin">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thin">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style="dashed">
        <color indexed="64"/>
      </right>
      <top style="dashed">
        <color indexed="64"/>
      </top>
      <bottom style="thin">
        <color indexed="64"/>
      </bottom>
      <diagonal/>
    </border>
    <border>
      <left style="dashed">
        <color indexed="64"/>
      </left>
      <right style="thin">
        <color indexed="64"/>
      </right>
      <top style="dashed">
        <color indexed="64"/>
      </top>
      <bottom style="thin">
        <color indexed="64"/>
      </bottom>
      <diagonal/>
    </border>
    <border>
      <left/>
      <right style="thin">
        <color indexed="64"/>
      </right>
      <top style="medium">
        <color indexed="64"/>
      </top>
      <bottom style="dashed">
        <color indexed="64"/>
      </bottom>
      <diagonal/>
    </border>
    <border>
      <left style="thin">
        <color indexed="64"/>
      </left>
      <right/>
      <top style="mediumDashed">
        <color indexed="64"/>
      </top>
      <bottom style="thin">
        <color indexed="64"/>
      </bottom>
      <diagonal/>
    </border>
    <border>
      <left/>
      <right style="thin">
        <color indexed="64"/>
      </right>
      <top style="mediumDashed">
        <color indexed="64"/>
      </top>
      <bottom style="thin">
        <color indexed="64"/>
      </bottom>
      <diagonal/>
    </border>
    <border>
      <left style="thin">
        <color indexed="64"/>
      </left>
      <right/>
      <top style="thin">
        <color indexed="64"/>
      </top>
      <bottom style="dashed">
        <color indexed="64"/>
      </bottom>
      <diagonal/>
    </border>
    <border>
      <left style="dashed">
        <color indexed="64"/>
      </left>
      <right style="thin">
        <color indexed="64"/>
      </right>
      <top style="dashed">
        <color indexed="64"/>
      </top>
      <bottom style="dashed">
        <color indexed="64"/>
      </bottom>
      <diagonal/>
    </border>
    <border>
      <left style="thin">
        <color indexed="64"/>
      </left>
      <right/>
      <top style="dashed">
        <color indexed="64"/>
      </top>
      <bottom style="medium">
        <color indexed="64"/>
      </bottom>
      <diagonal/>
    </border>
    <border>
      <left style="medium">
        <color indexed="64"/>
      </left>
      <right/>
      <top/>
      <bottom style="dashed">
        <color indexed="64"/>
      </bottom>
      <diagonal/>
    </border>
    <border>
      <left style="thin">
        <color indexed="64"/>
      </left>
      <right style="dashed">
        <color indexed="64"/>
      </right>
      <top/>
      <bottom style="dashed">
        <color indexed="64"/>
      </bottom>
      <diagonal/>
    </border>
    <border>
      <left style="dashed">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thin">
        <color indexed="64"/>
      </left>
      <right style="dashed">
        <color indexed="64"/>
      </right>
      <top style="dashed">
        <color indexed="64"/>
      </top>
      <bottom/>
      <diagonal/>
    </border>
    <border>
      <left style="dashed">
        <color indexed="64"/>
      </left>
      <right style="dashed">
        <color indexed="64"/>
      </right>
      <top style="dashed">
        <color indexed="64"/>
      </top>
      <bottom/>
      <diagonal/>
    </border>
    <border>
      <left/>
      <right style="dotted">
        <color auto="1"/>
      </right>
      <top/>
      <bottom/>
      <diagonal/>
    </border>
    <border>
      <left style="thin">
        <color indexed="64"/>
      </left>
      <right style="thin">
        <color indexed="64"/>
      </right>
      <top/>
      <bottom style="dashed">
        <color indexed="64"/>
      </bottom>
      <diagonal/>
    </border>
    <border>
      <left style="dashed">
        <color indexed="64"/>
      </left>
      <right style="thin">
        <color indexed="64"/>
      </right>
      <top/>
      <bottom style="dashed">
        <color indexed="64"/>
      </bottom>
      <diagonal/>
    </border>
    <border>
      <left style="thin">
        <color indexed="64"/>
      </left>
      <right style="thin">
        <color indexed="64"/>
      </right>
      <top style="dashed">
        <color indexed="64"/>
      </top>
      <bottom/>
      <diagonal/>
    </border>
    <border>
      <left style="thin">
        <color indexed="64"/>
      </left>
      <right/>
      <top style="medium">
        <color indexed="64"/>
      </top>
      <bottom style="dashed">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dashed">
        <color indexed="64"/>
      </left>
      <right style="medium">
        <color indexed="64"/>
      </right>
      <top style="thin">
        <color indexed="64"/>
      </top>
      <bottom style="dashed">
        <color indexed="64"/>
      </bottom>
      <diagonal/>
    </border>
    <border>
      <left style="dashed">
        <color indexed="64"/>
      </left>
      <right style="medium">
        <color indexed="64"/>
      </right>
      <top style="dashed">
        <color indexed="64"/>
      </top>
      <bottom style="thin">
        <color indexed="64"/>
      </bottom>
      <diagonal/>
    </border>
    <border>
      <left style="dashed">
        <color indexed="64"/>
      </left>
      <right style="medium">
        <color indexed="64"/>
      </right>
      <top style="dashed">
        <color indexed="64"/>
      </top>
      <bottom/>
      <diagonal/>
    </border>
    <border>
      <left/>
      <right style="thin">
        <color indexed="64"/>
      </right>
      <top style="thin">
        <color indexed="64"/>
      </top>
      <bottom style="dashed">
        <color indexed="64"/>
      </bottom>
      <diagonal/>
    </border>
    <border>
      <left style="thin">
        <color indexed="64"/>
      </left>
      <right style="dotted">
        <color indexed="64"/>
      </right>
      <top style="thin">
        <color indexed="64"/>
      </top>
      <bottom style="dashed">
        <color indexed="64"/>
      </bottom>
      <diagonal/>
    </border>
    <border>
      <left style="dotted">
        <color indexed="64"/>
      </left>
      <right style="dotted">
        <color indexed="64"/>
      </right>
      <top style="thin">
        <color indexed="64"/>
      </top>
      <bottom style="dashed">
        <color indexed="64"/>
      </bottom>
      <diagonal/>
    </border>
    <border>
      <left style="thin">
        <color indexed="64"/>
      </left>
      <right/>
      <top/>
      <bottom style="medium">
        <color indexed="64"/>
      </bottom>
      <diagonal/>
    </border>
    <border>
      <left/>
      <right style="dashed">
        <color indexed="64"/>
      </right>
      <top style="thin">
        <color indexed="64"/>
      </top>
      <bottom style="dashed">
        <color indexed="64"/>
      </bottom>
      <diagonal/>
    </border>
    <border>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right style="dashed">
        <color indexed="64"/>
      </right>
      <top style="dashed">
        <color indexed="64"/>
      </top>
      <bottom style="thin">
        <color indexed="64"/>
      </bottom>
      <diagonal/>
    </border>
    <border>
      <left style="dotted">
        <color indexed="64"/>
      </left>
      <right style="medium">
        <color indexed="64"/>
      </right>
      <top style="thin">
        <color indexed="64"/>
      </top>
      <bottom style="dashed">
        <color indexed="64"/>
      </bottom>
      <diagonal/>
    </border>
  </borders>
  <cellStyleXfs count="8">
    <xf numFmtId="0" fontId="0" fillId="0" borderId="0"/>
    <xf numFmtId="0" fontId="51" fillId="0" borderId="0"/>
    <xf numFmtId="0" fontId="51" fillId="0" borderId="0"/>
    <xf numFmtId="167" fontId="51" fillId="0" borderId="0" applyFont="0" applyFill="0" applyBorder="0" applyAlignment="0" applyProtection="0"/>
    <xf numFmtId="0" fontId="51" fillId="0" borderId="0"/>
    <xf numFmtId="0" fontId="57" fillId="0" borderId="0"/>
    <xf numFmtId="0" fontId="57" fillId="0" borderId="0"/>
    <xf numFmtId="0" fontId="50" fillId="0" borderId="0"/>
  </cellStyleXfs>
  <cellXfs count="666">
    <xf numFmtId="0" fontId="0" fillId="0" borderId="0" xfId="0"/>
    <xf numFmtId="0" fontId="0" fillId="0" borderId="0" xfId="0" applyAlignment="1">
      <alignment horizontal="center" vertical="center"/>
    </xf>
    <xf numFmtId="0" fontId="0" fillId="0" borderId="0" xfId="0" applyBorder="1" applyAlignment="1">
      <alignment horizontal="center" vertical="center"/>
    </xf>
    <xf numFmtId="3" fontId="0" fillId="2" borderId="10" xfId="0" applyNumberFormat="1" applyFill="1" applyBorder="1" applyAlignment="1">
      <alignment horizontal="center" vertical="center"/>
    </xf>
    <xf numFmtId="3" fontId="0" fillId="2" borderId="11" xfId="0" applyNumberFormat="1" applyFill="1" applyBorder="1" applyAlignment="1">
      <alignment horizontal="center" vertical="center"/>
    </xf>
    <xf numFmtId="3" fontId="0" fillId="2" borderId="12" xfId="0" applyNumberFormat="1" applyFill="1" applyBorder="1" applyAlignment="1">
      <alignment horizontal="center" vertical="center"/>
    </xf>
    <xf numFmtId="3" fontId="0" fillId="2" borderId="0" xfId="0" applyNumberFormat="1" applyFill="1" applyBorder="1" applyAlignment="1">
      <alignment horizontal="center" vertical="center"/>
    </xf>
    <xf numFmtId="0" fontId="0" fillId="3" borderId="0" xfId="0" applyFill="1" applyBorder="1" applyAlignment="1">
      <alignment horizontal="center" vertical="center"/>
    </xf>
    <xf numFmtId="0" fontId="0" fillId="3" borderId="11" xfId="0" applyFill="1" applyBorder="1" applyAlignment="1">
      <alignment horizontal="center" vertical="center"/>
    </xf>
    <xf numFmtId="0" fontId="0" fillId="3" borderId="3" xfId="0" applyFill="1" applyBorder="1" applyAlignment="1">
      <alignment horizontal="center" vertical="center"/>
    </xf>
    <xf numFmtId="3" fontId="0" fillId="3" borderId="13" xfId="0" applyNumberFormat="1" applyFill="1" applyBorder="1" applyAlignment="1">
      <alignment horizontal="center" vertical="center"/>
    </xf>
    <xf numFmtId="3" fontId="0" fillId="3" borderId="14" xfId="0" applyNumberFormat="1" applyFill="1"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3" borderId="13"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6" xfId="0" applyFill="1" applyBorder="1" applyAlignment="1">
      <alignment horizontal="center" vertical="center"/>
    </xf>
    <xf numFmtId="3" fontId="0" fillId="3" borderId="6" xfId="0" applyNumberFormat="1" applyFill="1" applyBorder="1" applyAlignment="1">
      <alignment horizontal="center" vertical="center"/>
    </xf>
    <xf numFmtId="0" fontId="0" fillId="3" borderId="25" xfId="0" applyFill="1" applyBorder="1" applyAlignment="1">
      <alignment horizontal="center" vertical="center"/>
    </xf>
    <xf numFmtId="0" fontId="1" fillId="3" borderId="31" xfId="0" applyFont="1" applyFill="1" applyBorder="1" applyAlignment="1">
      <alignment horizontal="left" vertical="center"/>
    </xf>
    <xf numFmtId="0" fontId="0" fillId="3" borderId="31" xfId="0" applyFill="1" applyBorder="1" applyAlignment="1">
      <alignment vertical="center"/>
    </xf>
    <xf numFmtId="0" fontId="0" fillId="3" borderId="25" xfId="0" applyFill="1" applyBorder="1" applyAlignment="1">
      <alignment vertical="center"/>
    </xf>
    <xf numFmtId="0" fontId="1" fillId="3" borderId="33" xfId="0" applyFont="1" applyFill="1" applyBorder="1" applyAlignment="1">
      <alignment horizontal="center" vertical="center"/>
    </xf>
    <xf numFmtId="0" fontId="1" fillId="3" borderId="34" xfId="0" applyFont="1" applyFill="1" applyBorder="1" applyAlignment="1">
      <alignment horizontal="center" vertical="center"/>
    </xf>
    <xf numFmtId="0" fontId="1" fillId="3" borderId="36" xfId="0" applyFont="1" applyFill="1" applyBorder="1" applyAlignment="1">
      <alignment horizontal="center" vertical="center"/>
    </xf>
    <xf numFmtId="3" fontId="1" fillId="3" borderId="37" xfId="0" applyNumberFormat="1" applyFont="1" applyFill="1" applyBorder="1" applyAlignment="1">
      <alignment horizontal="center" vertical="center"/>
    </xf>
    <xf numFmtId="0" fontId="0" fillId="3" borderId="21" xfId="0" applyFill="1" applyBorder="1" applyAlignment="1">
      <alignment horizontal="center" vertical="center"/>
    </xf>
    <xf numFmtId="0" fontId="0" fillId="3" borderId="0" xfId="0" applyFill="1" applyBorder="1"/>
    <xf numFmtId="0" fontId="0" fillId="0" borderId="0" xfId="0" applyFill="1" applyBorder="1"/>
    <xf numFmtId="0" fontId="0" fillId="3" borderId="0" xfId="0" applyFont="1" applyFill="1" applyBorder="1" applyAlignment="1">
      <alignment horizontal="center" vertical="center"/>
    </xf>
    <xf numFmtId="3" fontId="0" fillId="3" borderId="0" xfId="0" applyNumberFormat="1" applyFill="1" applyBorder="1" applyAlignment="1">
      <alignment horizontal="center" vertical="center"/>
    </xf>
    <xf numFmtId="0" fontId="7" fillId="3" borderId="11" xfId="0" applyFont="1" applyFill="1" applyBorder="1" applyAlignment="1">
      <alignment horizontal="center" vertical="center"/>
    </xf>
    <xf numFmtId="0" fontId="7" fillId="3" borderId="0" xfId="0" applyFont="1" applyFill="1" applyBorder="1" applyAlignment="1">
      <alignment horizontal="center" vertical="center"/>
    </xf>
    <xf numFmtId="0" fontId="0" fillId="3" borderId="0" xfId="0" applyFill="1" applyAlignment="1">
      <alignment horizontal="center" vertical="center"/>
    </xf>
    <xf numFmtId="0" fontId="1" fillId="3" borderId="8"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3" fontId="8" fillId="3" borderId="4" xfId="0" applyNumberFormat="1" applyFont="1" applyFill="1" applyBorder="1" applyAlignment="1">
      <alignment horizontal="center" vertical="center"/>
    </xf>
    <xf numFmtId="3" fontId="8" fillId="3" borderId="6" xfId="0" applyNumberFormat="1" applyFont="1" applyFill="1" applyBorder="1" applyAlignment="1">
      <alignment horizontal="center" vertical="center"/>
    </xf>
    <xf numFmtId="0" fontId="10" fillId="3" borderId="5" xfId="0" applyFont="1" applyFill="1" applyBorder="1" applyAlignment="1">
      <alignment horizontal="center" vertical="center"/>
    </xf>
    <xf numFmtId="0" fontId="10" fillId="3" borderId="6" xfId="0" applyFont="1" applyFill="1" applyBorder="1" applyAlignment="1">
      <alignment horizontal="center" vertical="center"/>
    </xf>
    <xf numFmtId="3" fontId="10" fillId="3" borderId="4" xfId="0" applyNumberFormat="1" applyFont="1" applyFill="1" applyBorder="1" applyAlignment="1">
      <alignment horizontal="center" vertical="center"/>
    </xf>
    <xf numFmtId="3" fontId="10" fillId="3" borderId="6"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3" fontId="1" fillId="3" borderId="4" xfId="0" applyNumberFormat="1" applyFont="1" applyFill="1" applyBorder="1" applyAlignment="1">
      <alignment horizontal="center" vertical="center"/>
    </xf>
    <xf numFmtId="3" fontId="1" fillId="3" borderId="6" xfId="0" applyNumberFormat="1" applyFont="1" applyFill="1" applyBorder="1" applyAlignment="1">
      <alignment horizontal="center" vertical="center"/>
    </xf>
    <xf numFmtId="3" fontId="8" fillId="3" borderId="37" xfId="0" applyNumberFormat="1" applyFont="1" applyFill="1" applyBorder="1" applyAlignment="1">
      <alignment horizontal="center" vertical="center"/>
    </xf>
    <xf numFmtId="3" fontId="10" fillId="3" borderId="37" xfId="0" applyNumberFormat="1" applyFont="1" applyFill="1" applyBorder="1" applyAlignment="1">
      <alignment horizontal="center" vertical="center"/>
    </xf>
    <xf numFmtId="2" fontId="13" fillId="3" borderId="2" xfId="0" applyNumberFormat="1" applyFont="1" applyFill="1" applyBorder="1" applyAlignment="1">
      <alignment horizontal="center" vertical="center"/>
    </xf>
    <xf numFmtId="2" fontId="13" fillId="3" borderId="5" xfId="0" applyNumberFormat="1" applyFont="1" applyFill="1" applyBorder="1" applyAlignment="1">
      <alignment horizontal="center" vertical="center"/>
    </xf>
    <xf numFmtId="2" fontId="14" fillId="3" borderId="2" xfId="0" applyNumberFormat="1" applyFont="1" applyFill="1" applyBorder="1" applyAlignment="1">
      <alignment horizontal="center" vertical="center"/>
    </xf>
    <xf numFmtId="2" fontId="14" fillId="3" borderId="5" xfId="0" applyNumberFormat="1" applyFont="1" applyFill="1" applyBorder="1" applyAlignment="1">
      <alignment horizontal="center" vertical="center"/>
    </xf>
    <xf numFmtId="2" fontId="15" fillId="3" borderId="2" xfId="0" applyNumberFormat="1" applyFont="1" applyFill="1" applyBorder="1" applyAlignment="1">
      <alignment horizontal="center" vertical="center"/>
    </xf>
    <xf numFmtId="2" fontId="15" fillId="3" borderId="5" xfId="0" applyNumberFormat="1" applyFont="1" applyFill="1" applyBorder="1" applyAlignment="1">
      <alignment horizontal="center" vertical="center"/>
    </xf>
    <xf numFmtId="0" fontId="0" fillId="3" borderId="21" xfId="0" applyFont="1" applyFill="1" applyBorder="1" applyAlignment="1">
      <alignment horizontal="center" vertical="center"/>
    </xf>
    <xf numFmtId="0" fontId="1" fillId="3" borderId="0" xfId="0" applyFont="1" applyFill="1" applyBorder="1" applyAlignment="1">
      <alignment horizontal="center" vertical="center"/>
    </xf>
    <xf numFmtId="3" fontId="1" fillId="3" borderId="0" xfId="0" applyNumberFormat="1" applyFont="1" applyFill="1" applyBorder="1" applyAlignment="1">
      <alignment horizontal="center" vertical="center"/>
    </xf>
    <xf numFmtId="3" fontId="0" fillId="3" borderId="0" xfId="0" applyNumberFormat="1" applyFont="1" applyFill="1" applyBorder="1" applyAlignment="1">
      <alignment horizontal="center" vertical="center"/>
    </xf>
    <xf numFmtId="4" fontId="0" fillId="3" borderId="0" xfId="0" applyNumberFormat="1" applyFont="1" applyFill="1" applyBorder="1" applyAlignment="1">
      <alignment horizontal="center" vertical="center"/>
    </xf>
    <xf numFmtId="2" fontId="13" fillId="3" borderId="7" xfId="0" applyNumberFormat="1" applyFont="1" applyFill="1" applyBorder="1" applyAlignment="1">
      <alignment horizontal="center" vertical="center"/>
    </xf>
    <xf numFmtId="3" fontId="8" fillId="3" borderId="9" xfId="0" applyNumberFormat="1" applyFont="1" applyFill="1" applyBorder="1" applyAlignment="1">
      <alignment horizontal="center" vertical="center"/>
    </xf>
    <xf numFmtId="3" fontId="0" fillId="3" borderId="13" xfId="0" applyNumberFormat="1" applyFont="1" applyFill="1" applyBorder="1" applyAlignment="1">
      <alignment horizontal="center" vertical="center"/>
    </xf>
    <xf numFmtId="3" fontId="0" fillId="3" borderId="15" xfId="0" applyNumberFormat="1" applyFont="1" applyFill="1" applyBorder="1" applyAlignment="1">
      <alignment horizontal="center" vertical="center"/>
    </xf>
    <xf numFmtId="2" fontId="14" fillId="3" borderId="7" xfId="0" applyNumberFormat="1" applyFont="1" applyFill="1" applyBorder="1" applyAlignment="1">
      <alignment horizontal="center" vertical="center"/>
    </xf>
    <xf numFmtId="3" fontId="10" fillId="3" borderId="9" xfId="0" applyNumberFormat="1" applyFont="1" applyFill="1" applyBorder="1" applyAlignment="1">
      <alignment horizontal="center" vertical="center"/>
    </xf>
    <xf numFmtId="2" fontId="15" fillId="3" borderId="7" xfId="0" applyNumberFormat="1" applyFont="1" applyFill="1" applyBorder="1" applyAlignment="1">
      <alignment horizontal="center" vertical="center"/>
    </xf>
    <xf numFmtId="3" fontId="1" fillId="3" borderId="9" xfId="0" applyNumberFormat="1" applyFont="1" applyFill="1" applyBorder="1" applyAlignment="1">
      <alignment horizontal="center" vertical="center"/>
    </xf>
    <xf numFmtId="0" fontId="5" fillId="3" borderId="0" xfId="0" applyFont="1" applyFill="1" applyBorder="1" applyAlignment="1">
      <alignment horizontal="center" vertical="center"/>
    </xf>
    <xf numFmtId="0" fontId="5" fillId="3" borderId="8" xfId="0" applyFont="1" applyFill="1" applyBorder="1" applyAlignment="1">
      <alignment horizontal="center" vertical="center"/>
    </xf>
    <xf numFmtId="0" fontId="0" fillId="3" borderId="39" xfId="0" applyFill="1" applyBorder="1" applyAlignment="1">
      <alignment horizontal="center" vertical="center"/>
    </xf>
    <xf numFmtId="0" fontId="0" fillId="3" borderId="30" xfId="0" applyFill="1" applyBorder="1" applyAlignment="1">
      <alignment horizontal="center" vertical="center"/>
    </xf>
    <xf numFmtId="0" fontId="0" fillId="3" borderId="40" xfId="0" applyFill="1" applyBorder="1" applyAlignment="1">
      <alignment horizontal="center" vertical="center"/>
    </xf>
    <xf numFmtId="0" fontId="0" fillId="3" borderId="24" xfId="0" applyFill="1" applyBorder="1" applyAlignment="1">
      <alignment horizontal="center" vertical="center"/>
    </xf>
    <xf numFmtId="0" fontId="0" fillId="3" borderId="42" xfId="0" applyFill="1" applyBorder="1" applyAlignment="1">
      <alignment horizontal="center" vertical="center"/>
    </xf>
    <xf numFmtId="2" fontId="16" fillId="3" borderId="41" xfId="0" applyNumberFormat="1" applyFont="1" applyFill="1" applyBorder="1" applyAlignment="1">
      <alignment horizontal="center" vertical="center"/>
    </xf>
    <xf numFmtId="2" fontId="16" fillId="3" borderId="43" xfId="0" applyNumberFormat="1" applyFont="1" applyFill="1" applyBorder="1" applyAlignment="1">
      <alignment horizontal="center" vertical="center"/>
    </xf>
    <xf numFmtId="2" fontId="16" fillId="3" borderId="42" xfId="0" applyNumberFormat="1" applyFont="1" applyFill="1" applyBorder="1" applyAlignment="1">
      <alignment horizontal="center" vertical="center"/>
    </xf>
    <xf numFmtId="3" fontId="1" fillId="3" borderId="35" xfId="0" applyNumberFormat="1" applyFont="1" applyFill="1" applyBorder="1" applyAlignment="1">
      <alignment horizontal="center" vertical="center"/>
    </xf>
    <xf numFmtId="2" fontId="1" fillId="3" borderId="44" xfId="0" applyNumberFormat="1" applyFont="1" applyFill="1" applyBorder="1" applyAlignment="1">
      <alignment horizontal="center" vertical="center"/>
    </xf>
    <xf numFmtId="0" fontId="0" fillId="3" borderId="22" xfId="0" applyFill="1" applyBorder="1" applyAlignment="1">
      <alignment vertical="center"/>
    </xf>
    <xf numFmtId="0" fontId="5" fillId="3" borderId="23" xfId="0" applyFont="1" applyFill="1" applyBorder="1" applyAlignment="1">
      <alignment horizontal="center" vertical="center"/>
    </xf>
    <xf numFmtId="0" fontId="1" fillId="3" borderId="23" xfId="0" applyFont="1" applyFill="1" applyBorder="1" applyAlignment="1">
      <alignment horizontal="center" vertical="center"/>
    </xf>
    <xf numFmtId="3" fontId="1" fillId="3" borderId="38" xfId="0" applyNumberFormat="1" applyFont="1" applyFill="1" applyBorder="1" applyAlignment="1">
      <alignment horizontal="center" vertical="center"/>
    </xf>
    <xf numFmtId="3" fontId="0" fillId="3" borderId="29" xfId="0" applyNumberFormat="1" applyFont="1" applyFill="1" applyBorder="1" applyAlignment="1">
      <alignment horizontal="center" vertical="center"/>
    </xf>
    <xf numFmtId="2" fontId="13" fillId="3" borderId="45" xfId="0" applyNumberFormat="1" applyFont="1" applyFill="1" applyBorder="1" applyAlignment="1">
      <alignment horizontal="center" vertical="center"/>
    </xf>
    <xf numFmtId="3" fontId="8" fillId="3" borderId="38" xfId="0" applyNumberFormat="1" applyFont="1" applyFill="1" applyBorder="1" applyAlignment="1">
      <alignment horizontal="center" vertical="center"/>
    </xf>
    <xf numFmtId="2" fontId="14" fillId="3" borderId="45" xfId="0" applyNumberFormat="1" applyFont="1" applyFill="1" applyBorder="1" applyAlignment="1">
      <alignment horizontal="center" vertical="center"/>
    </xf>
    <xf numFmtId="3" fontId="10" fillId="3" borderId="38" xfId="0" applyNumberFormat="1" applyFont="1" applyFill="1" applyBorder="1" applyAlignment="1">
      <alignment horizontal="center" vertical="center"/>
    </xf>
    <xf numFmtId="2" fontId="15" fillId="3" borderId="45" xfId="0" applyNumberFormat="1" applyFont="1" applyFill="1" applyBorder="1" applyAlignment="1">
      <alignment horizontal="center" vertical="center"/>
    </xf>
    <xf numFmtId="2" fontId="16" fillId="3" borderId="46" xfId="0" applyNumberFormat="1" applyFont="1" applyFill="1" applyBorder="1" applyAlignment="1">
      <alignment horizontal="center" vertical="center"/>
    </xf>
    <xf numFmtId="0" fontId="0" fillId="3" borderId="32" xfId="0" applyFill="1" applyBorder="1" applyAlignment="1">
      <alignment vertical="center"/>
    </xf>
    <xf numFmtId="0" fontId="1" fillId="3" borderId="27" xfId="0" applyFont="1" applyFill="1" applyBorder="1" applyAlignment="1">
      <alignment horizontal="center" vertical="center"/>
    </xf>
    <xf numFmtId="0" fontId="1" fillId="3" borderId="21" xfId="0" applyFont="1" applyFill="1" applyBorder="1" applyAlignment="1">
      <alignment horizontal="center" vertical="center"/>
    </xf>
    <xf numFmtId="3" fontId="1" fillId="3" borderId="21" xfId="0" applyNumberFormat="1" applyFont="1" applyFill="1" applyBorder="1" applyAlignment="1">
      <alignment horizontal="center" vertical="center"/>
    </xf>
    <xf numFmtId="3" fontId="0" fillId="3" borderId="21" xfId="0" applyNumberFormat="1" applyFont="1" applyFill="1" applyBorder="1" applyAlignment="1">
      <alignment horizontal="center" vertical="center"/>
    </xf>
    <xf numFmtId="4" fontId="0" fillId="3" borderId="0" xfId="0" applyNumberFormat="1" applyFill="1" applyBorder="1" applyAlignment="1">
      <alignment horizontal="center" vertical="center"/>
    </xf>
    <xf numFmtId="0" fontId="0" fillId="3" borderId="3" xfId="0" applyFont="1" applyFill="1" applyBorder="1" applyAlignment="1">
      <alignment horizontal="center" vertical="center"/>
    </xf>
    <xf numFmtId="3" fontId="0" fillId="3" borderId="3" xfId="0" applyNumberFormat="1" applyFill="1" applyBorder="1" applyAlignment="1">
      <alignment horizontal="center" vertical="center"/>
    </xf>
    <xf numFmtId="0" fontId="0" fillId="3" borderId="8" xfId="0" applyFont="1" applyFill="1" applyBorder="1" applyAlignment="1">
      <alignment horizontal="center" vertical="center"/>
    </xf>
    <xf numFmtId="3" fontId="0" fillId="3" borderId="8" xfId="0" applyNumberFormat="1" applyFill="1" applyBorder="1" applyAlignment="1">
      <alignment horizontal="center" vertical="center"/>
    </xf>
    <xf numFmtId="0" fontId="0" fillId="0" borderId="0" xfId="0" applyAlignment="1">
      <alignment horizontal="left" vertical="center"/>
    </xf>
    <xf numFmtId="0" fontId="0" fillId="3" borderId="23" xfId="0" applyFont="1" applyFill="1" applyBorder="1" applyAlignment="1">
      <alignment horizontal="center" vertical="center"/>
    </xf>
    <xf numFmtId="3" fontId="0" fillId="3" borderId="26" xfId="0" applyNumberFormat="1" applyFill="1" applyBorder="1" applyAlignment="1">
      <alignment horizontal="center" vertical="center"/>
    </xf>
    <xf numFmtId="0" fontId="0" fillId="3" borderId="26" xfId="0" applyFill="1" applyBorder="1" applyAlignment="1">
      <alignment horizontal="center" vertical="center"/>
    </xf>
    <xf numFmtId="3" fontId="0" fillId="3" borderId="21" xfId="0" applyNumberFormat="1" applyFill="1" applyBorder="1" applyAlignment="1">
      <alignment horizontal="center" vertical="center"/>
    </xf>
    <xf numFmtId="0" fontId="0" fillId="3" borderId="0" xfId="0" applyFill="1" applyAlignment="1">
      <alignment horizontal="left" vertical="center"/>
    </xf>
    <xf numFmtId="4" fontId="20" fillId="3" borderId="3" xfId="0" applyNumberFormat="1" applyFont="1" applyFill="1" applyBorder="1" applyAlignment="1">
      <alignment horizontal="center" vertical="center"/>
    </xf>
    <xf numFmtId="4" fontId="21" fillId="3" borderId="8" xfId="0" applyNumberFormat="1" applyFont="1" applyFill="1" applyBorder="1" applyAlignment="1">
      <alignment horizontal="center" vertical="center"/>
    </xf>
    <xf numFmtId="3" fontId="10" fillId="3" borderId="8" xfId="0" applyNumberFormat="1" applyFont="1" applyFill="1" applyBorder="1" applyAlignment="1">
      <alignment horizontal="center" vertical="center"/>
    </xf>
    <xf numFmtId="3" fontId="0" fillId="3" borderId="7" xfId="0" applyNumberFormat="1" applyFill="1" applyBorder="1" applyAlignment="1">
      <alignment horizontal="center" vertical="center"/>
    </xf>
    <xf numFmtId="3" fontId="0" fillId="3" borderId="2" xfId="0" applyNumberFormat="1" applyFill="1" applyBorder="1" applyAlignment="1">
      <alignment horizontal="center" vertical="center"/>
    </xf>
    <xf numFmtId="3" fontId="0" fillId="3" borderId="48" xfId="0" applyNumberFormat="1" applyFill="1" applyBorder="1" applyAlignment="1">
      <alignment horizontal="center" vertical="center"/>
    </xf>
    <xf numFmtId="0" fontId="0" fillId="3" borderId="28" xfId="0" applyFill="1" applyBorder="1" applyAlignment="1">
      <alignment horizontal="center" vertical="center"/>
    </xf>
    <xf numFmtId="0" fontId="1" fillId="3" borderId="41" xfId="0" applyFont="1" applyFill="1" applyBorder="1" applyAlignment="1">
      <alignment horizontal="center" vertical="center"/>
    </xf>
    <xf numFmtId="0" fontId="1" fillId="6" borderId="49" xfId="0" applyFont="1" applyFill="1" applyBorder="1" applyAlignment="1">
      <alignment horizontal="left" vertical="center"/>
    </xf>
    <xf numFmtId="0" fontId="0" fillId="6" borderId="17" xfId="0" applyFont="1" applyFill="1" applyBorder="1" applyAlignment="1">
      <alignment horizontal="center" vertical="center"/>
    </xf>
    <xf numFmtId="0" fontId="0" fillId="6" borderId="50" xfId="0" applyFont="1" applyFill="1" applyBorder="1" applyAlignment="1">
      <alignment horizontal="center" vertical="center"/>
    </xf>
    <xf numFmtId="3" fontId="24" fillId="5" borderId="15" xfId="0" applyNumberFormat="1" applyFont="1" applyFill="1" applyBorder="1" applyAlignment="1">
      <alignment horizontal="center" vertical="center"/>
    </xf>
    <xf numFmtId="3" fontId="30" fillId="3" borderId="23" xfId="0" applyNumberFormat="1" applyFont="1" applyFill="1" applyBorder="1" applyAlignment="1">
      <alignment horizontal="center" vertical="center"/>
    </xf>
    <xf numFmtId="0" fontId="16" fillId="3" borderId="0" xfId="0" applyFont="1" applyFill="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4" xfId="0" applyFill="1" applyBorder="1" applyAlignment="1">
      <alignment horizontal="center" vertical="center"/>
    </xf>
    <xf numFmtId="0" fontId="0" fillId="0" borderId="26" xfId="0" applyBorder="1" applyAlignment="1">
      <alignment horizontal="center" vertical="center"/>
    </xf>
    <xf numFmtId="4" fontId="0" fillId="3" borderId="26" xfId="0" applyNumberFormat="1" applyFill="1" applyBorder="1" applyAlignment="1">
      <alignment horizontal="center" vertical="center"/>
    </xf>
    <xf numFmtId="0" fontId="0" fillId="4" borderId="0" xfId="0" applyFill="1" applyBorder="1" applyAlignment="1">
      <alignment horizontal="center" vertical="center"/>
    </xf>
    <xf numFmtId="0" fontId="0" fillId="7" borderId="0" xfId="0" applyFill="1" applyAlignment="1">
      <alignment horizontal="center" vertical="center"/>
    </xf>
    <xf numFmtId="0" fontId="0" fillId="7" borderId="0" xfId="0" applyFill="1" applyBorder="1" applyAlignment="1">
      <alignment horizontal="center" vertical="center"/>
    </xf>
    <xf numFmtId="0" fontId="0" fillId="0" borderId="25" xfId="0" applyBorder="1" applyAlignment="1">
      <alignment horizontal="center" vertical="center"/>
    </xf>
    <xf numFmtId="0" fontId="0" fillId="3" borderId="10" xfId="0" applyFill="1" applyBorder="1" applyAlignment="1">
      <alignment horizontal="left"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3" borderId="35" xfId="0" applyFill="1" applyBorder="1" applyAlignment="1">
      <alignment horizontal="center" vertical="center"/>
    </xf>
    <xf numFmtId="0" fontId="0" fillId="3" borderId="27" xfId="0" applyFill="1" applyBorder="1" applyAlignment="1">
      <alignment horizontal="center" vertical="center"/>
    </xf>
    <xf numFmtId="0" fontId="16" fillId="7" borderId="0" xfId="0" applyFont="1" applyFill="1" applyAlignment="1">
      <alignment horizontal="center" vertical="center"/>
    </xf>
    <xf numFmtId="0" fontId="0" fillId="7" borderId="6" xfId="0" applyFill="1" applyBorder="1" applyAlignment="1">
      <alignment horizontal="center" vertical="center"/>
    </xf>
    <xf numFmtId="0" fontId="0" fillId="7" borderId="14" xfId="0" applyFill="1" applyBorder="1" applyAlignment="1">
      <alignment horizontal="center" vertical="center"/>
    </xf>
    <xf numFmtId="4" fontId="0" fillId="7" borderId="6" xfId="0" applyNumberFormat="1" applyFill="1" applyBorder="1" applyAlignment="1">
      <alignment horizontal="center" vertical="center"/>
    </xf>
    <xf numFmtId="0" fontId="1" fillId="7" borderId="6" xfId="0" applyFont="1" applyFill="1" applyBorder="1" applyAlignment="1">
      <alignment vertical="center"/>
    </xf>
    <xf numFmtId="0" fontId="0" fillId="0" borderId="6" xfId="0" applyBorder="1" applyAlignment="1">
      <alignment horizontal="center" vertical="center"/>
    </xf>
    <xf numFmtId="0" fontId="0" fillId="0" borderId="14" xfId="0" applyBorder="1" applyAlignment="1">
      <alignment horizontal="center" vertical="center"/>
    </xf>
    <xf numFmtId="0" fontId="7" fillId="3" borderId="12" xfId="0" applyFont="1" applyFill="1" applyBorder="1" applyAlignment="1">
      <alignment horizontal="center" vertical="center"/>
    </xf>
    <xf numFmtId="0" fontId="1" fillId="3" borderId="26" xfId="0" applyFont="1" applyFill="1" applyBorder="1" applyAlignment="1">
      <alignment vertical="center"/>
    </xf>
    <xf numFmtId="0" fontId="0" fillId="7" borderId="14" xfId="0" applyFill="1" applyBorder="1" applyAlignment="1">
      <alignment horizontal="center" vertical="center" wrapText="1"/>
    </xf>
    <xf numFmtId="0" fontId="0" fillId="0" borderId="0" xfId="0" applyAlignment="1">
      <alignment horizontal="center" vertical="center" wrapText="1"/>
    </xf>
    <xf numFmtId="0" fontId="0" fillId="7" borderId="14" xfId="0" applyFill="1" applyBorder="1" applyAlignment="1">
      <alignment wrapText="1"/>
    </xf>
    <xf numFmtId="0" fontId="0" fillId="0" borderId="14" xfId="0" applyBorder="1" applyAlignment="1">
      <alignment horizontal="center" vertical="center" wrapText="1"/>
    </xf>
    <xf numFmtId="0" fontId="0" fillId="7" borderId="6" xfId="0" quotePrefix="1" applyFill="1" applyBorder="1" applyAlignment="1">
      <alignment horizontal="center" vertical="center"/>
    </xf>
    <xf numFmtId="3" fontId="21" fillId="3" borderId="53" xfId="0" applyNumberFormat="1" applyFont="1" applyFill="1" applyBorder="1" applyAlignment="1">
      <alignment horizontal="center" vertical="center"/>
    </xf>
    <xf numFmtId="3" fontId="21" fillId="3" borderId="54" xfId="0" applyNumberFormat="1" applyFont="1" applyFill="1" applyBorder="1" applyAlignment="1">
      <alignment horizontal="center" vertical="center"/>
    </xf>
    <xf numFmtId="3" fontId="21" fillId="3" borderId="55" xfId="0" applyNumberFormat="1" applyFont="1" applyFill="1" applyBorder="1" applyAlignment="1">
      <alignment horizontal="center" vertical="center"/>
    </xf>
    <xf numFmtId="3" fontId="34" fillId="3" borderId="53" xfId="0" applyNumberFormat="1" applyFont="1" applyFill="1" applyBorder="1" applyAlignment="1">
      <alignment horizontal="center" vertical="center"/>
    </xf>
    <xf numFmtId="3" fontId="34" fillId="3" borderId="54" xfId="0" applyNumberFormat="1" applyFont="1" applyFill="1" applyBorder="1" applyAlignment="1">
      <alignment horizontal="center" vertical="center"/>
    </xf>
    <xf numFmtId="3" fontId="34" fillId="3" borderId="55" xfId="0" applyNumberFormat="1" applyFont="1" applyFill="1" applyBorder="1" applyAlignment="1">
      <alignment horizontal="center" vertical="center"/>
    </xf>
    <xf numFmtId="3" fontId="0" fillId="3" borderId="53" xfId="0" applyNumberFormat="1" applyFill="1" applyBorder="1" applyAlignment="1">
      <alignment horizontal="center" vertical="center"/>
    </xf>
    <xf numFmtId="3" fontId="0" fillId="3" borderId="54" xfId="0" applyNumberFormat="1" applyFill="1" applyBorder="1" applyAlignment="1">
      <alignment horizontal="center" vertical="center"/>
    </xf>
    <xf numFmtId="3" fontId="0" fillId="3" borderId="55" xfId="0" applyNumberFormat="1" applyFill="1" applyBorder="1" applyAlignment="1">
      <alignment horizontal="center" vertical="center"/>
    </xf>
    <xf numFmtId="0" fontId="33" fillId="3" borderId="0" xfId="0" applyFont="1" applyFill="1" applyBorder="1" applyAlignment="1">
      <alignment horizontal="left" vertical="center"/>
    </xf>
    <xf numFmtId="0" fontId="35" fillId="3" borderId="0" xfId="0" applyFont="1" applyFill="1" applyBorder="1" applyAlignment="1">
      <alignment horizontal="center" vertical="center"/>
    </xf>
    <xf numFmtId="0" fontId="21" fillId="3" borderId="0" xfId="0" applyFont="1" applyFill="1" applyBorder="1" applyAlignment="1">
      <alignment horizontal="center" vertical="center"/>
    </xf>
    <xf numFmtId="0" fontId="35" fillId="3" borderId="5" xfId="0" applyFont="1" applyFill="1" applyBorder="1" applyAlignment="1">
      <alignment horizontal="center" vertical="center"/>
    </xf>
    <xf numFmtId="0" fontId="21" fillId="3" borderId="5" xfId="0" applyFont="1" applyFill="1" applyBorder="1" applyAlignment="1">
      <alignment horizontal="center" vertical="center"/>
    </xf>
    <xf numFmtId="0" fontId="8" fillId="3" borderId="3" xfId="0" applyFont="1" applyFill="1" applyBorder="1" applyAlignment="1">
      <alignment horizontal="center" vertical="center"/>
    </xf>
    <xf numFmtId="0" fontId="10" fillId="3" borderId="3" xfId="0" applyFont="1" applyFill="1" applyBorder="1" applyAlignment="1">
      <alignment horizontal="center" vertical="center"/>
    </xf>
    <xf numFmtId="0" fontId="0" fillId="8" borderId="7" xfId="0" applyFill="1" applyBorder="1" applyAlignment="1">
      <alignment horizontal="center" vertical="center"/>
    </xf>
    <xf numFmtId="4" fontId="21" fillId="8" borderId="7" xfId="0" applyNumberFormat="1" applyFont="1" applyFill="1" applyBorder="1" applyAlignment="1">
      <alignment horizontal="center" vertical="center"/>
    </xf>
    <xf numFmtId="4" fontId="21" fillId="8" borderId="8" xfId="0" applyNumberFormat="1" applyFont="1" applyFill="1" applyBorder="1" applyAlignment="1">
      <alignment horizontal="center" vertical="center"/>
    </xf>
    <xf numFmtId="4" fontId="20" fillId="8" borderId="2" xfId="0" applyNumberFormat="1" applyFont="1" applyFill="1" applyBorder="1" applyAlignment="1">
      <alignment horizontal="center" vertical="center"/>
    </xf>
    <xf numFmtId="4" fontId="20" fillId="8" borderId="3" xfId="0" applyNumberFormat="1" applyFont="1" applyFill="1" applyBorder="1" applyAlignment="1">
      <alignment horizontal="center" vertical="center"/>
    </xf>
    <xf numFmtId="0" fontId="0" fillId="8" borderId="5" xfId="0" applyFill="1" applyBorder="1" applyAlignment="1">
      <alignment horizontal="center" vertical="center"/>
    </xf>
    <xf numFmtId="0" fontId="1" fillId="3" borderId="10" xfId="0" applyFont="1" applyFill="1" applyBorder="1" applyAlignment="1">
      <alignment horizontal="center" vertical="center"/>
    </xf>
    <xf numFmtId="0" fontId="1" fillId="3" borderId="10" xfId="0" applyFont="1" applyFill="1" applyBorder="1" applyAlignment="1">
      <alignment horizontal="left" vertical="center"/>
    </xf>
    <xf numFmtId="0" fontId="29" fillId="4" borderId="0" xfId="0" applyFont="1" applyFill="1" applyBorder="1" applyAlignment="1">
      <alignment horizontal="left" vertical="center"/>
    </xf>
    <xf numFmtId="0" fontId="0" fillId="3" borderId="2" xfId="0" applyFill="1" applyBorder="1" applyAlignment="1">
      <alignment horizontal="left" vertical="center"/>
    </xf>
    <xf numFmtId="4" fontId="20" fillId="8" borderId="4" xfId="0" applyNumberFormat="1" applyFont="1" applyFill="1" applyBorder="1" applyAlignment="1">
      <alignment horizontal="center" vertical="center"/>
    </xf>
    <xf numFmtId="0" fontId="0" fillId="3" borderId="5" xfId="0" applyFill="1" applyBorder="1" applyAlignment="1">
      <alignment horizontal="left" vertical="center"/>
    </xf>
    <xf numFmtId="4" fontId="21" fillId="8" borderId="9" xfId="0" applyNumberFormat="1" applyFont="1" applyFill="1" applyBorder="1" applyAlignment="1">
      <alignment horizontal="center" vertical="center"/>
    </xf>
    <xf numFmtId="0" fontId="0" fillId="3" borderId="7" xfId="0" applyFill="1" applyBorder="1" applyAlignment="1">
      <alignment horizontal="left" vertical="center"/>
    </xf>
    <xf numFmtId="0" fontId="21" fillId="3" borderId="8" xfId="0" applyFont="1" applyFill="1" applyBorder="1" applyAlignment="1">
      <alignment horizontal="center" vertical="center"/>
    </xf>
    <xf numFmtId="0" fontId="1" fillId="3" borderId="2" xfId="0" applyFont="1" applyFill="1" applyBorder="1" applyAlignment="1">
      <alignment horizontal="left" vertical="center"/>
    </xf>
    <xf numFmtId="0" fontId="1" fillId="6" borderId="2" xfId="0" applyFont="1" applyFill="1" applyBorder="1" applyAlignment="1">
      <alignment horizontal="left" vertical="center"/>
    </xf>
    <xf numFmtId="0" fontId="0" fillId="6" borderId="3" xfId="0" applyFill="1" applyBorder="1" applyAlignment="1">
      <alignment horizontal="center" vertical="center"/>
    </xf>
    <xf numFmtId="0" fontId="0" fillId="3" borderId="57" xfId="0" applyFill="1" applyBorder="1" applyAlignment="1">
      <alignment horizontal="left" vertical="center"/>
    </xf>
    <xf numFmtId="0" fontId="0" fillId="3" borderId="57" xfId="0" applyFill="1" applyBorder="1" applyAlignment="1">
      <alignment horizontal="center" vertical="center"/>
    </xf>
    <xf numFmtId="3" fontId="0" fillId="3" borderId="57" xfId="0" applyNumberFormat="1" applyFill="1" applyBorder="1" applyAlignment="1">
      <alignment horizontal="center" vertical="center"/>
    </xf>
    <xf numFmtId="0" fontId="0" fillId="3" borderId="58" xfId="0" applyFill="1" applyBorder="1" applyAlignment="1">
      <alignment horizontal="center" vertical="center"/>
    </xf>
    <xf numFmtId="2" fontId="19" fillId="8" borderId="59" xfId="0" applyNumberFormat="1" applyFont="1" applyFill="1" applyBorder="1" applyAlignment="1">
      <alignment horizontal="center" vertical="center"/>
    </xf>
    <xf numFmtId="3" fontId="0" fillId="3" borderId="58" xfId="0" applyNumberFormat="1" applyFill="1" applyBorder="1" applyAlignment="1">
      <alignment horizontal="center" vertical="center"/>
    </xf>
    <xf numFmtId="2" fontId="10" fillId="8" borderId="59" xfId="0" applyNumberFormat="1" applyFont="1" applyFill="1" applyBorder="1" applyAlignment="1">
      <alignment horizontal="center" vertical="center"/>
    </xf>
    <xf numFmtId="0" fontId="0" fillId="3" borderId="60" xfId="0" applyFill="1" applyBorder="1" applyAlignment="1">
      <alignment horizontal="left" vertical="center"/>
    </xf>
    <xf numFmtId="0" fontId="0" fillId="3" borderId="60" xfId="0" applyFill="1" applyBorder="1" applyAlignment="1">
      <alignment horizontal="center" vertical="center"/>
    </xf>
    <xf numFmtId="0" fontId="0" fillId="3" borderId="61" xfId="0" applyFill="1" applyBorder="1" applyAlignment="1">
      <alignment horizontal="center" vertical="center"/>
    </xf>
    <xf numFmtId="164" fontId="0" fillId="3" borderId="57" xfId="0" applyNumberFormat="1" applyFill="1" applyBorder="1" applyAlignment="1">
      <alignment horizontal="center" vertical="center"/>
    </xf>
    <xf numFmtId="0" fontId="0" fillId="3" borderId="63" xfId="0" applyFill="1" applyBorder="1" applyAlignment="1">
      <alignment horizontal="center" vertical="center"/>
    </xf>
    <xf numFmtId="0" fontId="0" fillId="8" borderId="57" xfId="0" applyFill="1" applyBorder="1" applyAlignment="1">
      <alignment horizontal="center" vertical="center"/>
    </xf>
    <xf numFmtId="3" fontId="0" fillId="8" borderId="57" xfId="0" applyNumberFormat="1" applyFill="1" applyBorder="1" applyAlignment="1">
      <alignment horizontal="center" vertical="center"/>
    </xf>
    <xf numFmtId="0" fontId="0" fillId="8" borderId="58" xfId="0" applyFill="1" applyBorder="1" applyAlignment="1">
      <alignment horizontal="center" vertical="center"/>
    </xf>
    <xf numFmtId="0" fontId="0" fillId="3" borderId="17" xfId="0" applyFill="1" applyBorder="1" applyAlignment="1">
      <alignment horizontal="left" vertical="center"/>
    </xf>
    <xf numFmtId="3" fontId="0" fillId="3" borderId="17" xfId="0" applyNumberFormat="1" applyFill="1" applyBorder="1" applyAlignment="1">
      <alignment horizontal="center" vertical="center"/>
    </xf>
    <xf numFmtId="0" fontId="0" fillId="3" borderId="18" xfId="0" applyFill="1" applyBorder="1" applyAlignment="1">
      <alignment horizontal="center" vertical="center"/>
    </xf>
    <xf numFmtId="2" fontId="19" fillId="8" borderId="64" xfId="0" applyNumberFormat="1" applyFont="1" applyFill="1" applyBorder="1" applyAlignment="1">
      <alignment horizontal="center" vertical="center"/>
    </xf>
    <xf numFmtId="3" fontId="0" fillId="3" borderId="18" xfId="0" applyNumberFormat="1" applyFill="1" applyBorder="1" applyAlignment="1">
      <alignment horizontal="center" vertical="center"/>
    </xf>
    <xf numFmtId="2" fontId="10" fillId="8" borderId="64" xfId="0" applyNumberFormat="1" applyFont="1" applyFill="1" applyBorder="1" applyAlignment="1">
      <alignment horizontal="center" vertical="center"/>
    </xf>
    <xf numFmtId="164" fontId="8" fillId="9" borderId="57" xfId="0" applyNumberFormat="1" applyFont="1" applyFill="1" applyBorder="1" applyAlignment="1">
      <alignment horizontal="center" vertical="center"/>
    </xf>
    <xf numFmtId="164" fontId="10" fillId="9" borderId="57" xfId="0" applyNumberFormat="1" applyFont="1" applyFill="1" applyBorder="1" applyAlignment="1">
      <alignment horizontal="center" vertical="center"/>
    </xf>
    <xf numFmtId="164" fontId="0" fillId="3" borderId="60" xfId="0" applyNumberFormat="1" applyFill="1" applyBorder="1" applyAlignment="1">
      <alignment horizontal="center" vertical="center"/>
    </xf>
    <xf numFmtId="0" fontId="6" fillId="3" borderId="0" xfId="0" applyFont="1" applyFill="1" applyBorder="1" applyAlignment="1">
      <alignment horizontal="center" vertical="center"/>
    </xf>
    <xf numFmtId="0" fontId="0" fillId="3" borderId="16" xfId="0" applyFill="1" applyBorder="1" applyAlignment="1">
      <alignment horizontal="left" vertical="center"/>
    </xf>
    <xf numFmtId="3" fontId="0" fillId="3" borderId="16" xfId="0" applyNumberFormat="1" applyFill="1" applyBorder="1" applyAlignment="1">
      <alignment horizontal="center" vertical="center"/>
    </xf>
    <xf numFmtId="2" fontId="19" fillId="8" borderId="65" xfId="0" applyNumberFormat="1" applyFont="1" applyFill="1" applyBorder="1" applyAlignment="1">
      <alignment horizontal="center" vertical="center"/>
    </xf>
    <xf numFmtId="3" fontId="0" fillId="3" borderId="63" xfId="0" applyNumberFormat="1" applyFill="1" applyBorder="1" applyAlignment="1">
      <alignment horizontal="center" vertical="center"/>
    </xf>
    <xf numFmtId="2" fontId="10" fillId="8" borderId="65" xfId="0" applyNumberFormat="1" applyFont="1" applyFill="1" applyBorder="1" applyAlignment="1">
      <alignment horizontal="center" vertical="center"/>
    </xf>
    <xf numFmtId="0" fontId="0" fillId="6" borderId="66" xfId="0" applyFill="1" applyBorder="1" applyAlignment="1">
      <alignment horizontal="center" vertical="center"/>
    </xf>
    <xf numFmtId="0" fontId="0" fillId="4" borderId="19" xfId="0" applyFill="1" applyBorder="1" applyAlignment="1">
      <alignment horizontal="center" vertical="center"/>
    </xf>
    <xf numFmtId="0" fontId="33" fillId="4" borderId="20" xfId="0" applyFont="1" applyFill="1" applyBorder="1" applyAlignment="1">
      <alignment horizontal="left" vertical="center"/>
    </xf>
    <xf numFmtId="0" fontId="0" fillId="4" borderId="20" xfId="0" applyFill="1" applyBorder="1" applyAlignment="1">
      <alignment horizontal="center" vertical="center"/>
    </xf>
    <xf numFmtId="0" fontId="0" fillId="4" borderId="47" xfId="0" applyFill="1" applyBorder="1" applyAlignment="1">
      <alignment horizontal="center" vertical="center"/>
    </xf>
    <xf numFmtId="0" fontId="0" fillId="6" borderId="5" xfId="0" applyFill="1" applyBorder="1" applyAlignment="1">
      <alignment horizontal="center" vertical="center"/>
    </xf>
    <xf numFmtId="165" fontId="28" fillId="6" borderId="6" xfId="0" applyNumberFormat="1" applyFont="1" applyFill="1" applyBorder="1" applyAlignment="1">
      <alignment horizontal="center" vertical="center"/>
    </xf>
    <xf numFmtId="0" fontId="7" fillId="3" borderId="57" xfId="0" applyFont="1" applyFill="1" applyBorder="1" applyAlignment="1">
      <alignment horizontal="center" vertical="center"/>
    </xf>
    <xf numFmtId="0" fontId="0" fillId="3" borderId="57" xfId="0" applyFont="1" applyFill="1" applyBorder="1" applyAlignment="1">
      <alignment horizontal="center" vertical="center"/>
    </xf>
    <xf numFmtId="3" fontId="31" fillId="3" borderId="72" xfId="0" applyNumberFormat="1" applyFont="1" applyFill="1" applyBorder="1" applyAlignment="1">
      <alignment horizontal="center" vertical="center"/>
    </xf>
    <xf numFmtId="0" fontId="0" fillId="7" borderId="13" xfId="0" applyFill="1" applyBorder="1" applyAlignment="1">
      <alignment horizontal="center" vertical="center"/>
    </xf>
    <xf numFmtId="0" fontId="0" fillId="7" borderId="13" xfId="0" applyFill="1" applyBorder="1" applyAlignment="1">
      <alignment wrapText="1"/>
    </xf>
    <xf numFmtId="0" fontId="0" fillId="7" borderId="15" xfId="0" applyFill="1" applyBorder="1" applyAlignment="1">
      <alignment horizontal="center" vertical="center"/>
    </xf>
    <xf numFmtId="0" fontId="0" fillId="0" borderId="59" xfId="0" applyBorder="1" applyAlignment="1">
      <alignment horizontal="center" vertical="center"/>
    </xf>
    <xf numFmtId="0" fontId="17" fillId="3" borderId="0" xfId="0" applyFont="1" applyFill="1" applyBorder="1" applyAlignment="1">
      <alignment horizontal="left" vertical="center"/>
    </xf>
    <xf numFmtId="0" fontId="40" fillId="3" borderId="0" xfId="0" applyFont="1" applyFill="1" applyBorder="1" applyAlignment="1">
      <alignment horizontal="center" vertical="center"/>
    </xf>
    <xf numFmtId="0" fontId="40" fillId="3" borderId="8" xfId="0" applyFont="1" applyFill="1" applyBorder="1" applyAlignment="1">
      <alignment horizontal="center" vertical="center"/>
    </xf>
    <xf numFmtId="4" fontId="20" fillId="3" borderId="4" xfId="0" applyNumberFormat="1" applyFont="1" applyFill="1" applyBorder="1" applyAlignment="1">
      <alignment horizontal="center" vertical="center"/>
    </xf>
    <xf numFmtId="4" fontId="21" fillId="3" borderId="9" xfId="0" applyNumberFormat="1" applyFont="1" applyFill="1" applyBorder="1" applyAlignment="1">
      <alignment horizontal="center" vertical="center"/>
    </xf>
    <xf numFmtId="0" fontId="0" fillId="7" borderId="14" xfId="0" applyFill="1" applyBorder="1" applyAlignment="1">
      <alignment horizontal="left" vertical="center"/>
    </xf>
    <xf numFmtId="0" fontId="41" fillId="3" borderId="0" xfId="0" applyFont="1" applyFill="1" applyBorder="1" applyAlignment="1">
      <alignment horizontal="left" vertical="center"/>
    </xf>
    <xf numFmtId="0" fontId="0" fillId="7" borderId="14" xfId="0" applyFill="1" applyBorder="1" applyAlignment="1">
      <alignment horizontal="left" vertical="center" wrapText="1"/>
    </xf>
    <xf numFmtId="0" fontId="0" fillId="3" borderId="78" xfId="0" applyFill="1" applyBorder="1" applyAlignment="1">
      <alignment horizontal="center" vertical="center"/>
    </xf>
    <xf numFmtId="0" fontId="7" fillId="3" borderId="78" xfId="0" applyFont="1" applyFill="1" applyBorder="1" applyAlignment="1">
      <alignment horizontal="center" vertical="center"/>
    </xf>
    <xf numFmtId="3" fontId="19" fillId="3" borderId="79" xfId="0" applyNumberFormat="1" applyFont="1" applyFill="1" applyBorder="1" applyAlignment="1">
      <alignment horizontal="center" vertical="center"/>
    </xf>
    <xf numFmtId="3" fontId="20" fillId="3" borderId="80" xfId="0" applyNumberFormat="1" applyFont="1" applyFill="1" applyBorder="1" applyAlignment="1">
      <alignment horizontal="center" vertical="center"/>
    </xf>
    <xf numFmtId="3" fontId="20" fillId="3" borderId="81" xfId="0" applyNumberFormat="1" applyFont="1" applyFill="1" applyBorder="1" applyAlignment="1">
      <alignment horizontal="center" vertical="center"/>
    </xf>
    <xf numFmtId="3" fontId="20" fillId="3" borderId="82" xfId="0" applyNumberFormat="1" applyFont="1" applyFill="1" applyBorder="1" applyAlignment="1">
      <alignment horizontal="center" vertical="center"/>
    </xf>
    <xf numFmtId="0" fontId="7" fillId="3" borderId="60" xfId="0" applyFont="1" applyFill="1" applyBorder="1" applyAlignment="1">
      <alignment horizontal="center" vertical="center"/>
    </xf>
    <xf numFmtId="3" fontId="10" fillId="3" borderId="83" xfId="0" applyNumberFormat="1" applyFont="1" applyFill="1" applyBorder="1" applyAlignment="1">
      <alignment horizontal="center" vertical="center"/>
    </xf>
    <xf numFmtId="3" fontId="21" fillId="3" borderId="84" xfId="0" applyNumberFormat="1" applyFont="1" applyFill="1" applyBorder="1" applyAlignment="1">
      <alignment horizontal="center" vertical="center"/>
    </xf>
    <xf numFmtId="3" fontId="21" fillId="3" borderId="85" xfId="0" applyNumberFormat="1" applyFont="1" applyFill="1" applyBorder="1" applyAlignment="1">
      <alignment horizontal="center" vertical="center"/>
    </xf>
    <xf numFmtId="3" fontId="21" fillId="3" borderId="86" xfId="0" applyNumberFormat="1" applyFont="1" applyFill="1" applyBorder="1" applyAlignment="1">
      <alignment horizontal="center" vertical="center"/>
    </xf>
    <xf numFmtId="0" fontId="42" fillId="3" borderId="78" xfId="0" applyFont="1" applyFill="1" applyBorder="1" applyAlignment="1">
      <alignment horizontal="center" vertical="center"/>
    </xf>
    <xf numFmtId="0" fontId="42" fillId="3" borderId="60" xfId="0" applyFont="1" applyFill="1" applyBorder="1" applyAlignment="1">
      <alignment horizontal="center" vertical="center"/>
    </xf>
    <xf numFmtId="3" fontId="0" fillId="3" borderId="28" xfId="0" applyNumberFormat="1" applyFill="1" applyBorder="1" applyAlignment="1">
      <alignment horizontal="center" vertical="center"/>
    </xf>
    <xf numFmtId="3" fontId="15" fillId="3" borderId="0" xfId="0" applyNumberFormat="1" applyFont="1" applyFill="1" applyBorder="1" applyAlignment="1">
      <alignment horizontal="left" vertical="center"/>
    </xf>
    <xf numFmtId="3" fontId="25" fillId="7" borderId="13" xfId="0" applyNumberFormat="1" applyFont="1" applyFill="1" applyBorder="1" applyAlignment="1">
      <alignment horizontal="center" vertical="center"/>
    </xf>
    <xf numFmtId="3" fontId="26" fillId="7" borderId="15" xfId="0" applyNumberFormat="1" applyFont="1" applyFill="1" applyBorder="1" applyAlignment="1">
      <alignment horizontal="center" vertical="center"/>
    </xf>
    <xf numFmtId="0" fontId="7" fillId="7" borderId="78" xfId="0" applyFont="1" applyFill="1" applyBorder="1" applyAlignment="1">
      <alignment horizontal="center" vertical="center"/>
    </xf>
    <xf numFmtId="0" fontId="7" fillId="7" borderId="60" xfId="0" applyFont="1" applyFill="1" applyBorder="1" applyAlignment="1">
      <alignment horizontal="center" vertical="center"/>
    </xf>
    <xf numFmtId="0" fontId="15" fillId="6" borderId="0" xfId="0" applyFont="1" applyFill="1" applyBorder="1" applyAlignment="1">
      <alignment horizontal="center" vertical="center"/>
    </xf>
    <xf numFmtId="3" fontId="15" fillId="6" borderId="0" xfId="0" applyNumberFormat="1" applyFont="1" applyFill="1" applyBorder="1" applyAlignment="1">
      <alignment horizontal="center" vertical="center"/>
    </xf>
    <xf numFmtId="0" fontId="15" fillId="7" borderId="2" xfId="0" applyFont="1" applyFill="1" applyBorder="1" applyAlignment="1">
      <alignment horizontal="left" vertical="center"/>
    </xf>
    <xf numFmtId="0" fontId="15" fillId="7" borderId="3" xfId="0" applyFont="1" applyFill="1" applyBorder="1" applyAlignment="1">
      <alignment horizontal="center" vertical="center"/>
    </xf>
    <xf numFmtId="3" fontId="46" fillId="7" borderId="3" xfId="0" applyNumberFormat="1" applyFont="1" applyFill="1" applyBorder="1" applyAlignment="1">
      <alignment horizontal="center" vertical="center"/>
    </xf>
    <xf numFmtId="3" fontId="46" fillId="7" borderId="4" xfId="0" applyNumberFormat="1" applyFont="1" applyFill="1" applyBorder="1" applyAlignment="1">
      <alignment horizontal="center" vertical="center"/>
    </xf>
    <xf numFmtId="0" fontId="15" fillId="7" borderId="7" xfId="0" applyFont="1" applyFill="1" applyBorder="1" applyAlignment="1">
      <alignment horizontal="center" vertical="center"/>
    </xf>
    <xf numFmtId="0" fontId="15" fillId="7" borderId="8" xfId="0" applyFont="1" applyFill="1" applyBorder="1" applyAlignment="1">
      <alignment horizontal="center" vertical="center"/>
    </xf>
    <xf numFmtId="3" fontId="47" fillId="7" borderId="8" xfId="0" applyNumberFormat="1" applyFont="1" applyFill="1" applyBorder="1" applyAlignment="1">
      <alignment horizontal="center" vertical="center"/>
    </xf>
    <xf numFmtId="3" fontId="47" fillId="7" borderId="9" xfId="0" applyNumberFormat="1" applyFont="1" applyFill="1" applyBorder="1" applyAlignment="1">
      <alignment horizontal="center" vertical="center"/>
    </xf>
    <xf numFmtId="0" fontId="15" fillId="7" borderId="7" xfId="0" applyFont="1" applyFill="1" applyBorder="1" applyAlignment="1">
      <alignment horizontal="left" vertical="center"/>
    </xf>
    <xf numFmtId="0" fontId="15" fillId="7" borderId="60" xfId="0" applyFont="1" applyFill="1" applyBorder="1" applyAlignment="1">
      <alignment horizontal="center" vertical="center"/>
    </xf>
    <xf numFmtId="0" fontId="28" fillId="3" borderId="11" xfId="0" applyFont="1" applyFill="1" applyBorder="1" applyAlignment="1">
      <alignment horizontal="center" vertical="center"/>
    </xf>
    <xf numFmtId="0" fontId="7" fillId="3" borderId="11" xfId="0" quotePrefix="1" applyFont="1" applyFill="1" applyBorder="1" applyAlignment="1">
      <alignment horizontal="center" vertical="center"/>
    </xf>
    <xf numFmtId="0" fontId="1" fillId="6" borderId="50" xfId="0" applyFont="1" applyFill="1" applyBorder="1" applyAlignment="1">
      <alignment horizontal="center" vertical="center"/>
    </xf>
    <xf numFmtId="0" fontId="28" fillId="6" borderId="68" xfId="0" applyFont="1" applyFill="1" applyBorder="1" applyAlignment="1">
      <alignment horizontal="center" vertical="center"/>
    </xf>
    <xf numFmtId="3" fontId="18" fillId="6" borderId="68" xfId="0" applyNumberFormat="1" applyFont="1" applyFill="1" applyBorder="1" applyAlignment="1">
      <alignment vertical="center"/>
    </xf>
    <xf numFmtId="0" fontId="28" fillId="6" borderId="57" xfId="0" applyFont="1" applyFill="1" applyBorder="1" applyAlignment="1">
      <alignment horizontal="center" vertical="center"/>
    </xf>
    <xf numFmtId="3" fontId="22" fillId="6" borderId="57" xfId="0" applyNumberFormat="1" applyFont="1" applyFill="1" applyBorder="1" applyAlignment="1">
      <alignment vertical="center"/>
    </xf>
    <xf numFmtId="3" fontId="1" fillId="6" borderId="57" xfId="0" applyNumberFormat="1" applyFont="1" applyFill="1" applyBorder="1" applyAlignment="1">
      <alignment vertical="center"/>
    </xf>
    <xf numFmtId="3" fontId="19" fillId="3" borderId="69" xfId="0" applyNumberFormat="1" applyFont="1" applyFill="1" applyBorder="1" applyAlignment="1">
      <alignment horizontal="center" vertical="center"/>
    </xf>
    <xf numFmtId="3" fontId="19" fillId="3" borderId="70" xfId="0" applyNumberFormat="1" applyFont="1" applyFill="1" applyBorder="1" applyAlignment="1">
      <alignment horizontal="center" vertical="center"/>
    </xf>
    <xf numFmtId="3" fontId="19" fillId="3" borderId="71" xfId="0" applyNumberFormat="1" applyFont="1" applyFill="1" applyBorder="1" applyAlignment="1">
      <alignment horizontal="center" vertical="center"/>
    </xf>
    <xf numFmtId="3" fontId="10" fillId="3" borderId="75" xfId="0" applyNumberFormat="1" applyFont="1" applyFill="1" applyBorder="1" applyAlignment="1">
      <alignment horizontal="center" vertical="center"/>
    </xf>
    <xf numFmtId="3" fontId="10" fillId="3" borderId="76" xfId="0" applyNumberFormat="1" applyFont="1" applyFill="1" applyBorder="1" applyAlignment="1">
      <alignment horizontal="center" vertical="center"/>
    </xf>
    <xf numFmtId="3" fontId="10" fillId="3" borderId="77" xfId="0" applyNumberFormat="1" applyFont="1" applyFill="1" applyBorder="1" applyAlignment="1">
      <alignment horizontal="center" vertical="center"/>
    </xf>
    <xf numFmtId="3" fontId="18" fillId="6" borderId="87" xfId="0" applyNumberFormat="1" applyFont="1" applyFill="1" applyBorder="1" applyAlignment="1">
      <alignment horizontal="center" vertical="center"/>
    </xf>
    <xf numFmtId="3" fontId="22" fillId="6" borderId="58" xfId="0" applyNumberFormat="1" applyFont="1" applyFill="1" applyBorder="1" applyAlignment="1">
      <alignment horizontal="center" vertical="center"/>
    </xf>
    <xf numFmtId="3" fontId="1" fillId="6" borderId="58" xfId="0" applyNumberFormat="1" applyFont="1" applyFill="1" applyBorder="1" applyAlignment="1">
      <alignment horizontal="center" vertical="center"/>
    </xf>
    <xf numFmtId="3" fontId="10" fillId="3" borderId="0" xfId="0" applyNumberFormat="1" applyFont="1" applyFill="1" applyBorder="1" applyAlignment="1">
      <alignment horizontal="center" vertical="center"/>
    </xf>
    <xf numFmtId="3" fontId="21" fillId="3" borderId="0" xfId="0" applyNumberFormat="1" applyFont="1" applyFill="1" applyBorder="1" applyAlignment="1">
      <alignment horizontal="center" vertical="center"/>
    </xf>
    <xf numFmtId="0" fontId="0" fillId="7" borderId="12" xfId="0" applyFill="1" applyBorder="1" applyAlignment="1">
      <alignment horizontal="center" vertical="center"/>
    </xf>
    <xf numFmtId="0" fontId="0" fillId="7" borderId="12" xfId="0" quotePrefix="1" applyFill="1" applyBorder="1" applyAlignment="1">
      <alignment horizontal="center" vertical="center"/>
    </xf>
    <xf numFmtId="0" fontId="0" fillId="7" borderId="4" xfId="0" applyFill="1" applyBorder="1" applyAlignment="1">
      <alignment horizontal="center" vertical="center"/>
    </xf>
    <xf numFmtId="0" fontId="0" fillId="7" borderId="9" xfId="0" applyFill="1" applyBorder="1" applyAlignment="1">
      <alignment horizontal="center" vertical="center"/>
    </xf>
    <xf numFmtId="0" fontId="33" fillId="3" borderId="23" xfId="0" applyFont="1" applyFill="1" applyBorder="1" applyAlignment="1">
      <alignment horizontal="left" vertical="center"/>
    </xf>
    <xf numFmtId="4" fontId="0" fillId="3" borderId="21" xfId="0" applyNumberFormat="1" applyFill="1" applyBorder="1" applyAlignment="1">
      <alignment horizontal="center" vertical="center"/>
    </xf>
    <xf numFmtId="4" fontId="0" fillId="3" borderId="28" xfId="0" applyNumberFormat="1" applyFill="1" applyBorder="1" applyAlignment="1">
      <alignment horizontal="center" vertical="center"/>
    </xf>
    <xf numFmtId="0" fontId="29" fillId="4" borderId="23" xfId="0" applyFont="1" applyFill="1" applyBorder="1" applyAlignment="1">
      <alignment horizontal="left" vertical="center"/>
    </xf>
    <xf numFmtId="0" fontId="0" fillId="4" borderId="23" xfId="0" applyFill="1" applyBorder="1" applyAlignment="1">
      <alignment horizontal="center" vertical="center"/>
    </xf>
    <xf numFmtId="3" fontId="0" fillId="3" borderId="23" xfId="0" applyNumberFormat="1" applyFill="1" applyBorder="1" applyAlignment="1">
      <alignment horizontal="center" vertical="center"/>
    </xf>
    <xf numFmtId="0" fontId="0" fillId="6" borderId="4" xfId="0" applyFill="1" applyBorder="1" applyAlignment="1">
      <alignment horizontal="center" vertical="center"/>
    </xf>
    <xf numFmtId="0" fontId="0" fillId="0" borderId="62" xfId="0" applyBorder="1" applyAlignment="1">
      <alignment horizontal="center" vertical="center"/>
    </xf>
    <xf numFmtId="0" fontId="0" fillId="3" borderId="59" xfId="0" applyFill="1" applyBorder="1" applyAlignment="1">
      <alignment vertical="center"/>
    </xf>
    <xf numFmtId="0" fontId="0" fillId="3" borderId="64" xfId="0" applyFill="1" applyBorder="1" applyAlignment="1">
      <alignment vertical="center"/>
    </xf>
    <xf numFmtId="0" fontId="6" fillId="3" borderId="59" xfId="0" applyFont="1" applyFill="1" applyBorder="1" applyAlignment="1">
      <alignment vertical="center"/>
    </xf>
    <xf numFmtId="0" fontId="0" fillId="3" borderId="65" xfId="0" applyFill="1" applyBorder="1" applyAlignment="1">
      <alignment vertical="center"/>
    </xf>
    <xf numFmtId="0" fontId="1" fillId="6" borderId="88" xfId="0" applyFont="1" applyFill="1" applyBorder="1" applyAlignment="1">
      <alignment horizontal="left" vertical="center"/>
    </xf>
    <xf numFmtId="0" fontId="0" fillId="6" borderId="89" xfId="0" applyFill="1" applyBorder="1" applyAlignment="1">
      <alignment horizontal="center" vertical="center"/>
    </xf>
    <xf numFmtId="0" fontId="6" fillId="3" borderId="6" xfId="0" applyFont="1" applyFill="1" applyBorder="1" applyAlignment="1">
      <alignment horizontal="center" vertical="center"/>
    </xf>
    <xf numFmtId="0" fontId="33" fillId="8" borderId="10" xfId="0" applyFont="1" applyFill="1" applyBorder="1" applyAlignment="1">
      <alignment horizontal="left" vertical="center"/>
    </xf>
    <xf numFmtId="0" fontId="0" fillId="8" borderId="12" xfId="0" applyFill="1" applyBorder="1" applyAlignment="1">
      <alignment horizontal="center" vertical="center"/>
    </xf>
    <xf numFmtId="164" fontId="17" fillId="2" borderId="1" xfId="0" applyNumberFormat="1" applyFont="1" applyFill="1" applyBorder="1" applyAlignment="1">
      <alignment horizontal="center" vertical="center"/>
    </xf>
    <xf numFmtId="0" fontId="0" fillId="3" borderId="90" xfId="0" applyFill="1" applyBorder="1" applyAlignment="1">
      <alignment horizontal="left" vertical="center"/>
    </xf>
    <xf numFmtId="0" fontId="0" fillId="3" borderId="59" xfId="0" applyFill="1" applyBorder="1" applyAlignment="1">
      <alignment horizontal="left" vertical="center"/>
    </xf>
    <xf numFmtId="0" fontId="17" fillId="4" borderId="10" xfId="0" applyFont="1" applyFill="1" applyBorder="1" applyAlignment="1">
      <alignment horizontal="left" vertical="center"/>
    </xf>
    <xf numFmtId="0" fontId="40" fillId="4" borderId="11" xfId="0" applyFont="1" applyFill="1" applyBorder="1" applyAlignment="1">
      <alignment horizontal="center" vertical="center"/>
    </xf>
    <xf numFmtId="0" fontId="40" fillId="4" borderId="12" xfId="0" applyFont="1" applyFill="1" applyBorder="1" applyAlignment="1">
      <alignment horizontal="center" vertical="center"/>
    </xf>
    <xf numFmtId="0" fontId="40" fillId="3" borderId="9" xfId="0" applyFont="1" applyFill="1" applyBorder="1" applyAlignment="1">
      <alignment horizontal="center" vertical="center"/>
    </xf>
    <xf numFmtId="0" fontId="17" fillId="3" borderId="5" xfId="0" applyFont="1" applyFill="1" applyBorder="1" applyAlignment="1">
      <alignment horizontal="left" vertical="center"/>
    </xf>
    <xf numFmtId="0" fontId="40" fillId="3" borderId="6" xfId="0" applyFont="1" applyFill="1" applyBorder="1" applyAlignment="1">
      <alignment horizontal="center" vertical="center"/>
    </xf>
    <xf numFmtId="0" fontId="17" fillId="4" borderId="2" xfId="0" applyFont="1" applyFill="1" applyBorder="1" applyAlignment="1">
      <alignment horizontal="left" vertical="center"/>
    </xf>
    <xf numFmtId="0" fontId="40" fillId="4" borderId="3" xfId="0" applyFont="1" applyFill="1" applyBorder="1" applyAlignment="1">
      <alignment horizontal="center" vertical="center"/>
    </xf>
    <xf numFmtId="0" fontId="40" fillId="4" borderId="4" xfId="0" applyFont="1" applyFill="1" applyBorder="1" applyAlignment="1">
      <alignment horizontal="center" vertical="center"/>
    </xf>
    <xf numFmtId="0" fontId="28" fillId="3" borderId="7" xfId="0" applyFont="1" applyFill="1" applyBorder="1" applyAlignment="1">
      <alignment horizontal="left" vertical="center"/>
    </xf>
    <xf numFmtId="0" fontId="6" fillId="3" borderId="2" xfId="0" applyFont="1" applyFill="1" applyBorder="1" applyAlignment="1">
      <alignment vertical="center"/>
    </xf>
    <xf numFmtId="0" fontId="6" fillId="3" borderId="7" xfId="0" applyFont="1" applyFill="1" applyBorder="1" applyAlignment="1">
      <alignment horizontal="left" vertical="center"/>
    </xf>
    <xf numFmtId="0" fontId="28" fillId="3" borderId="5" xfId="0" applyFont="1" applyFill="1" applyBorder="1" applyAlignment="1">
      <alignment horizontal="left" vertical="center"/>
    </xf>
    <xf numFmtId="0" fontId="28" fillId="6" borderId="2" xfId="0" applyFont="1" applyFill="1" applyBorder="1" applyAlignment="1">
      <alignment horizontal="left" vertical="center"/>
    </xf>
    <xf numFmtId="3" fontId="23" fillId="5" borderId="13" xfId="0" applyNumberFormat="1" applyFont="1" applyFill="1" applyBorder="1" applyAlignment="1">
      <alignment horizontal="center" vertical="center"/>
    </xf>
    <xf numFmtId="3" fontId="19" fillId="3" borderId="3" xfId="0" applyNumberFormat="1" applyFont="1" applyFill="1" applyBorder="1" applyAlignment="1">
      <alignment horizontal="center" vertical="center"/>
    </xf>
    <xf numFmtId="3" fontId="19" fillId="3" borderId="4" xfId="0" applyNumberFormat="1" applyFont="1" applyFill="1" applyBorder="1" applyAlignment="1">
      <alignment horizontal="center" vertical="center"/>
    </xf>
    <xf numFmtId="0" fontId="28" fillId="6" borderId="5" xfId="0" applyFont="1" applyFill="1" applyBorder="1" applyAlignment="1">
      <alignment horizontal="left" vertical="center"/>
    </xf>
    <xf numFmtId="0" fontId="28" fillId="6" borderId="64" xfId="0" applyFont="1" applyFill="1" applyBorder="1" applyAlignment="1">
      <alignment horizontal="left" vertical="center"/>
    </xf>
    <xf numFmtId="0" fontId="45" fillId="6" borderId="5" xfId="0" applyFont="1" applyFill="1" applyBorder="1" applyAlignment="1">
      <alignment horizontal="left" vertical="center"/>
    </xf>
    <xf numFmtId="3" fontId="15" fillId="6" borderId="6" xfId="0" applyNumberFormat="1" applyFont="1" applyFill="1" applyBorder="1" applyAlignment="1">
      <alignment horizontal="center" vertical="center"/>
    </xf>
    <xf numFmtId="0" fontId="17" fillId="4" borderId="22" xfId="0" applyFont="1" applyFill="1" applyBorder="1" applyAlignment="1">
      <alignment horizontal="left" vertical="center"/>
    </xf>
    <xf numFmtId="0" fontId="40" fillId="4" borderId="23" xfId="0" applyFont="1" applyFill="1" applyBorder="1" applyAlignment="1">
      <alignment horizontal="center" vertical="center"/>
    </xf>
    <xf numFmtId="0" fontId="40" fillId="4" borderId="24" xfId="0" applyFont="1" applyFill="1" applyBorder="1" applyAlignment="1">
      <alignment horizontal="center" vertical="center"/>
    </xf>
    <xf numFmtId="0" fontId="33" fillId="3" borderId="21" xfId="0" applyFont="1" applyFill="1" applyBorder="1" applyAlignment="1">
      <alignment horizontal="left" vertical="center"/>
    </xf>
    <xf numFmtId="0" fontId="1" fillId="6" borderId="92" xfId="0" applyFont="1" applyFill="1" applyBorder="1" applyAlignment="1">
      <alignment horizontal="left" vertical="center"/>
    </xf>
    <xf numFmtId="0" fontId="17" fillId="3" borderId="10" xfId="0" applyFont="1" applyFill="1" applyBorder="1" applyAlignment="1">
      <alignment horizontal="left" vertical="center"/>
    </xf>
    <xf numFmtId="0" fontId="40" fillId="3" borderId="11" xfId="0" applyFont="1" applyFill="1" applyBorder="1" applyAlignment="1">
      <alignment horizontal="center" vertical="center"/>
    </xf>
    <xf numFmtId="0" fontId="41" fillId="3" borderId="11" xfId="0" applyFont="1" applyFill="1" applyBorder="1" applyAlignment="1">
      <alignment horizontal="left" vertical="center"/>
    </xf>
    <xf numFmtId="0" fontId="40" fillId="3" borderId="12"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2" xfId="0" applyFont="1" applyFill="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center" vertical="center"/>
    </xf>
    <xf numFmtId="0" fontId="1" fillId="3" borderId="0" xfId="0" applyFont="1" applyFill="1" applyBorder="1" applyAlignment="1">
      <alignment vertical="center"/>
    </xf>
    <xf numFmtId="0" fontId="0" fillId="6" borderId="1" xfId="0" applyFill="1" applyBorder="1" applyAlignment="1">
      <alignment horizontal="center" vertical="center"/>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0" xfId="0" applyFill="1" applyBorder="1"/>
    <xf numFmtId="0" fontId="0" fillId="2" borderId="6" xfId="0" applyFill="1"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28" fillId="6" borderId="17" xfId="0" applyFont="1" applyFill="1" applyBorder="1" applyAlignment="1">
      <alignment horizontal="center" vertical="center"/>
    </xf>
    <xf numFmtId="3" fontId="18" fillId="6" borderId="17" xfId="0" applyNumberFormat="1" applyFont="1" applyFill="1" applyBorder="1" applyAlignment="1">
      <alignment vertical="center"/>
    </xf>
    <xf numFmtId="3" fontId="18" fillId="6" borderId="18" xfId="0" applyNumberFormat="1" applyFont="1" applyFill="1" applyBorder="1" applyAlignment="1">
      <alignment horizontal="center" vertical="center"/>
    </xf>
    <xf numFmtId="3" fontId="19" fillId="3" borderId="94" xfId="0" applyNumberFormat="1" applyFont="1" applyFill="1" applyBorder="1" applyAlignment="1">
      <alignment horizontal="center" vertical="center"/>
    </xf>
    <xf numFmtId="3" fontId="19" fillId="3" borderId="95" xfId="0" applyNumberFormat="1" applyFont="1" applyFill="1" applyBorder="1" applyAlignment="1">
      <alignment horizontal="center" vertical="center"/>
    </xf>
    <xf numFmtId="3" fontId="19" fillId="3" borderId="96" xfId="0" applyNumberFormat="1" applyFont="1" applyFill="1" applyBorder="1" applyAlignment="1">
      <alignment horizontal="center" vertical="center"/>
    </xf>
    <xf numFmtId="0" fontId="0" fillId="10" borderId="19" xfId="0" applyFill="1" applyBorder="1" applyAlignment="1">
      <alignment horizontal="center" vertical="center"/>
    </xf>
    <xf numFmtId="0" fontId="32" fillId="10" borderId="20" xfId="0" applyFont="1" applyFill="1" applyBorder="1" applyAlignment="1">
      <alignment horizontal="left" vertical="center"/>
    </xf>
    <xf numFmtId="0" fontId="40" fillId="10" borderId="20" xfId="0" applyFont="1" applyFill="1" applyBorder="1" applyAlignment="1">
      <alignment horizontal="center" vertical="center"/>
    </xf>
    <xf numFmtId="0" fontId="0" fillId="10" borderId="47" xfId="0" applyFill="1" applyBorder="1" applyAlignment="1">
      <alignment horizontal="center" vertical="center"/>
    </xf>
    <xf numFmtId="3" fontId="10" fillId="3" borderId="1" xfId="0" applyNumberFormat="1" applyFont="1" applyFill="1" applyBorder="1" applyAlignment="1">
      <alignment horizontal="center" vertical="center"/>
    </xf>
    <xf numFmtId="3" fontId="48" fillId="3" borderId="1" xfId="0" applyNumberFormat="1" applyFont="1" applyFill="1" applyBorder="1" applyAlignment="1">
      <alignment horizontal="center" vertical="center"/>
    </xf>
    <xf numFmtId="3" fontId="1" fillId="3" borderId="1" xfId="0" applyNumberFormat="1" applyFont="1" applyFill="1" applyBorder="1" applyAlignment="1">
      <alignment horizontal="center" vertical="center"/>
    </xf>
    <xf numFmtId="3" fontId="1" fillId="3" borderId="79" xfId="0" applyNumberFormat="1" applyFont="1" applyFill="1" applyBorder="1" applyAlignment="1">
      <alignment horizontal="center" vertical="center"/>
    </xf>
    <xf numFmtId="3" fontId="1" fillId="3" borderId="72" xfId="0" applyNumberFormat="1" applyFont="1" applyFill="1" applyBorder="1" applyAlignment="1">
      <alignment horizontal="center" vertical="center"/>
    </xf>
    <xf numFmtId="0" fontId="44" fillId="3" borderId="11" xfId="0" applyFont="1" applyFill="1" applyBorder="1" applyAlignment="1">
      <alignment horizontal="center" vertical="center"/>
    </xf>
    <xf numFmtId="164" fontId="28" fillId="0" borderId="1" xfId="0" applyNumberFormat="1" applyFont="1" applyBorder="1" applyAlignment="1">
      <alignment horizontal="center" vertical="center"/>
    </xf>
    <xf numFmtId="3" fontId="49" fillId="3" borderId="80" xfId="0" applyNumberFormat="1" applyFont="1" applyFill="1" applyBorder="1" applyAlignment="1">
      <alignment horizontal="center" vertical="center"/>
    </xf>
    <xf numFmtId="3" fontId="49" fillId="3" borderId="81" xfId="0" applyNumberFormat="1" applyFont="1" applyFill="1" applyBorder="1" applyAlignment="1">
      <alignment horizontal="center" vertical="center"/>
    </xf>
    <xf numFmtId="3" fontId="49" fillId="3" borderId="82" xfId="0" applyNumberFormat="1" applyFont="1" applyFill="1" applyBorder="1" applyAlignment="1">
      <alignment horizontal="center" vertical="center"/>
    </xf>
    <xf numFmtId="3" fontId="49" fillId="3" borderId="73" xfId="0" applyNumberFormat="1" applyFont="1" applyFill="1" applyBorder="1" applyAlignment="1">
      <alignment horizontal="center" vertical="center"/>
    </xf>
    <xf numFmtId="3" fontId="49" fillId="3" borderId="74" xfId="0" applyNumberFormat="1" applyFont="1" applyFill="1" applyBorder="1" applyAlignment="1">
      <alignment horizontal="center" vertical="center"/>
    </xf>
    <xf numFmtId="3" fontId="49" fillId="3" borderId="91" xfId="0" applyNumberFormat="1" applyFont="1" applyFill="1" applyBorder="1" applyAlignment="1">
      <alignment horizontal="center" vertical="center"/>
    </xf>
    <xf numFmtId="0" fontId="17" fillId="3" borderId="11" xfId="0" applyFont="1" applyFill="1" applyBorder="1" applyAlignment="1">
      <alignment horizontal="center" vertical="center"/>
    </xf>
    <xf numFmtId="0" fontId="7" fillId="3" borderId="16" xfId="0" applyFont="1" applyFill="1" applyBorder="1" applyAlignment="1">
      <alignment horizontal="center" vertical="center"/>
    </xf>
    <xf numFmtId="0" fontId="52" fillId="2" borderId="1" xfId="1" applyFont="1" applyFill="1" applyBorder="1" applyAlignment="1">
      <alignment vertical="center"/>
    </xf>
    <xf numFmtId="0" fontId="51" fillId="0" borderId="0" xfId="2"/>
    <xf numFmtId="0" fontId="53" fillId="0" borderId="1" xfId="1" applyFont="1" applyFill="1" applyBorder="1" applyAlignment="1">
      <alignment vertical="center"/>
    </xf>
    <xf numFmtId="0" fontId="54" fillId="11" borderId="1" xfId="1" applyFont="1" applyFill="1" applyBorder="1" applyAlignment="1">
      <alignment vertical="center" wrapText="1"/>
    </xf>
    <xf numFmtId="0" fontId="51" fillId="0" borderId="0" xfId="1" applyFont="1" applyAlignment="1">
      <alignment vertical="center"/>
    </xf>
    <xf numFmtId="0" fontId="52" fillId="2" borderId="13" xfId="1" applyFont="1" applyFill="1" applyBorder="1" applyAlignment="1">
      <alignment vertical="center"/>
    </xf>
    <xf numFmtId="0" fontId="55" fillId="0" borderId="14" xfId="1" applyFont="1" applyBorder="1" applyAlignment="1">
      <alignment horizontal="left" vertical="center" wrapText="1" indent="4"/>
    </xf>
    <xf numFmtId="0" fontId="53" fillId="0" borderId="14" xfId="1" applyFont="1" applyBorder="1" applyAlignment="1">
      <alignment vertical="center"/>
    </xf>
    <xf numFmtId="0" fontId="55" fillId="0" borderId="15" xfId="1" applyFont="1" applyBorder="1" applyAlignment="1">
      <alignment horizontal="left" vertical="center" wrapText="1" indent="4"/>
    </xf>
    <xf numFmtId="0" fontId="55" fillId="0" borderId="0" xfId="1" applyFont="1" applyAlignment="1">
      <alignment horizontal="left" vertical="center" wrapText="1" indent="4"/>
    </xf>
    <xf numFmtId="0" fontId="51" fillId="2" borderId="0" xfId="1" applyFill="1" applyAlignment="1">
      <alignment vertical="center"/>
    </xf>
    <xf numFmtId="0" fontId="51" fillId="0" borderId="0" xfId="1" applyFont="1" applyAlignment="1">
      <alignment vertical="center" wrapText="1"/>
    </xf>
    <xf numFmtId="0" fontId="52" fillId="2" borderId="0" xfId="1" applyFont="1" applyFill="1" applyAlignment="1">
      <alignment vertical="center" wrapText="1"/>
    </xf>
    <xf numFmtId="0" fontId="51" fillId="0" borderId="0" xfId="1" applyAlignment="1">
      <alignment vertical="center"/>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0" fillId="3" borderId="10" xfId="0" applyFill="1" applyBorder="1" applyAlignment="1">
      <alignment horizontal="left" vertical="center" wrapText="1"/>
    </xf>
    <xf numFmtId="0" fontId="0" fillId="3" borderId="11" xfId="0" applyFill="1" applyBorder="1" applyAlignment="1">
      <alignment horizontal="left" vertical="center"/>
    </xf>
    <xf numFmtId="0" fontId="0" fillId="3" borderId="0" xfId="0" applyFill="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5" xfId="0" applyFill="1" applyBorder="1" applyAlignment="1">
      <alignment vertical="center"/>
    </xf>
    <xf numFmtId="0" fontId="0" fillId="3" borderId="0" xfId="0" applyFill="1" applyBorder="1" applyAlignment="1">
      <alignment vertical="center"/>
    </xf>
    <xf numFmtId="0" fontId="0" fillId="3" borderId="6" xfId="0" applyFill="1" applyBorder="1" applyAlignment="1">
      <alignment vertical="center"/>
    </xf>
    <xf numFmtId="0" fontId="0" fillId="3" borderId="0" xfId="0" applyFill="1" applyBorder="1" applyAlignment="1">
      <alignment horizontal="left" vertical="center" wrapText="1"/>
    </xf>
    <xf numFmtId="0" fontId="0" fillId="3" borderId="5" xfId="0" applyFill="1" applyBorder="1" applyAlignment="1" applyProtection="1">
      <alignment horizontal="left" vertical="center" indent="3"/>
    </xf>
    <xf numFmtId="0" fontId="0" fillId="2" borderId="0" xfId="0" applyFill="1" applyBorder="1" applyAlignment="1" applyProtection="1">
      <alignment horizontal="center" vertical="center"/>
      <protection locked="0"/>
    </xf>
    <xf numFmtId="0" fontId="0" fillId="3" borderId="0" xfId="0" applyFill="1" applyBorder="1" applyAlignment="1" applyProtection="1">
      <alignment vertical="center"/>
    </xf>
    <xf numFmtId="0" fontId="0" fillId="3" borderId="0" xfId="0" applyFill="1" applyBorder="1" applyAlignment="1" applyProtection="1">
      <alignment horizontal="center" vertical="center"/>
      <protection locked="0"/>
    </xf>
    <xf numFmtId="0" fontId="0" fillId="3" borderId="7" xfId="0" applyFill="1" applyBorder="1" applyAlignment="1">
      <alignment vertical="center"/>
    </xf>
    <xf numFmtId="0" fontId="0" fillId="3" borderId="8" xfId="0" applyFill="1" applyBorder="1" applyAlignment="1">
      <alignment vertical="center"/>
    </xf>
    <xf numFmtId="0" fontId="0" fillId="3" borderId="9" xfId="0" applyFill="1" applyBorder="1" applyAlignment="1">
      <alignment vertical="center"/>
    </xf>
    <xf numFmtId="0" fontId="1" fillId="3" borderId="2" xfId="0" applyFont="1" applyFill="1" applyBorder="1" applyAlignment="1">
      <alignment vertical="center"/>
    </xf>
    <xf numFmtId="3" fontId="0" fillId="3" borderId="4" xfId="0" applyNumberFormat="1" applyFill="1" applyBorder="1" applyAlignment="1">
      <alignment horizontal="center" vertical="center"/>
    </xf>
    <xf numFmtId="3" fontId="0" fillId="2" borderId="59" xfId="0" applyNumberFormat="1" applyFill="1" applyBorder="1" applyAlignment="1">
      <alignment horizontal="center" vertical="center"/>
    </xf>
    <xf numFmtId="3" fontId="0" fillId="3" borderId="57" xfId="0" applyNumberFormat="1" applyFill="1" applyBorder="1" applyAlignment="1">
      <alignment horizontal="left" vertical="center"/>
    </xf>
    <xf numFmtId="3" fontId="10" fillId="3" borderId="57" xfId="0" applyNumberFormat="1" applyFont="1" applyFill="1" applyBorder="1" applyAlignment="1">
      <alignment horizontal="left" vertical="center"/>
    </xf>
    <xf numFmtId="0" fontId="0" fillId="0" borderId="59" xfId="0" applyFill="1" applyBorder="1" applyAlignment="1">
      <alignment horizontal="center" vertical="center"/>
    </xf>
    <xf numFmtId="0" fontId="0" fillId="3" borderId="57" xfId="0" applyFill="1" applyBorder="1" applyAlignment="1">
      <alignment vertical="center"/>
    </xf>
    <xf numFmtId="0" fontId="10" fillId="7" borderId="59" xfId="0" applyFont="1" applyFill="1" applyBorder="1" applyAlignment="1">
      <alignment horizontal="center" vertical="center"/>
    </xf>
    <xf numFmtId="0" fontId="58" fillId="7" borderId="59" xfId="0" applyFont="1" applyFill="1" applyBorder="1" applyAlignment="1">
      <alignment horizontal="center" vertical="center"/>
    </xf>
    <xf numFmtId="0" fontId="59" fillId="7" borderId="62" xfId="0" applyFont="1" applyFill="1" applyBorder="1" applyAlignment="1">
      <alignment horizontal="center" vertical="center"/>
    </xf>
    <xf numFmtId="0" fontId="0" fillId="3" borderId="60" xfId="0" applyFill="1" applyBorder="1" applyAlignment="1">
      <alignment vertical="center"/>
    </xf>
    <xf numFmtId="3" fontId="0" fillId="3" borderId="60" xfId="0" applyNumberFormat="1" applyFill="1" applyBorder="1" applyAlignment="1">
      <alignment horizontal="center" vertical="center"/>
    </xf>
    <xf numFmtId="3" fontId="0" fillId="3" borderId="61" xfId="0" applyNumberFormat="1" applyFill="1" applyBorder="1" applyAlignment="1">
      <alignment horizontal="center" vertical="center"/>
    </xf>
    <xf numFmtId="3" fontId="1" fillId="3" borderId="5" xfId="0" applyNumberFormat="1" applyFont="1" applyFill="1" applyBorder="1" applyAlignment="1">
      <alignment horizontal="left" vertical="center"/>
    </xf>
    <xf numFmtId="3" fontId="1" fillId="3" borderId="7" xfId="0" applyNumberFormat="1" applyFont="1" applyFill="1" applyBorder="1" applyAlignment="1">
      <alignment horizontal="left" vertical="center"/>
    </xf>
    <xf numFmtId="3" fontId="0" fillId="3" borderId="9" xfId="0" applyNumberFormat="1" applyFill="1" applyBorder="1" applyAlignment="1">
      <alignment horizontal="center" vertical="center"/>
    </xf>
    <xf numFmtId="3" fontId="0" fillId="3" borderId="0" xfId="0" applyNumberFormat="1" applyFill="1" applyBorder="1" applyAlignment="1">
      <alignment horizontal="left" vertical="center"/>
    </xf>
    <xf numFmtId="0" fontId="1" fillId="3" borderId="0" xfId="0" applyFont="1" applyFill="1" applyAlignment="1">
      <alignment vertical="center"/>
    </xf>
    <xf numFmtId="3" fontId="28" fillId="3" borderId="0" xfId="0" applyNumberFormat="1" applyFont="1" applyFill="1" applyBorder="1" applyAlignment="1">
      <alignment horizontal="left" vertical="center"/>
    </xf>
    <xf numFmtId="3" fontId="45" fillId="3" borderId="0" xfId="0" applyNumberFormat="1" applyFont="1" applyFill="1" applyBorder="1" applyAlignment="1">
      <alignment horizontal="left" vertical="center" indent="1"/>
    </xf>
    <xf numFmtId="3" fontId="17" fillId="3" borderId="0" xfId="0" applyNumberFormat="1" applyFont="1" applyFill="1" applyBorder="1" applyAlignment="1">
      <alignment horizontal="left" vertical="center" wrapText="1"/>
    </xf>
    <xf numFmtId="3" fontId="0" fillId="3" borderId="0" xfId="0" applyNumberFormat="1" applyFill="1" applyBorder="1" applyAlignment="1">
      <alignment horizontal="left" vertical="center" wrapText="1" indent="2"/>
    </xf>
    <xf numFmtId="0" fontId="0" fillId="3" borderId="7" xfId="0" applyFill="1" applyBorder="1" applyAlignment="1">
      <alignment horizontal="center" vertical="center"/>
    </xf>
    <xf numFmtId="3" fontId="0" fillId="3" borderId="8" xfId="0" applyNumberFormat="1" applyFill="1" applyBorder="1" applyAlignment="1">
      <alignment horizontal="left" vertical="center"/>
    </xf>
    <xf numFmtId="3" fontId="0" fillId="3" borderId="0" xfId="0" applyNumberFormat="1" applyFill="1" applyAlignment="1">
      <alignment horizontal="left" vertical="center" wrapText="1"/>
    </xf>
    <xf numFmtId="3" fontId="0" fillId="3" borderId="99" xfId="0" applyNumberFormat="1" applyFill="1" applyBorder="1" applyAlignment="1">
      <alignment horizontal="left" vertical="center" wrapText="1"/>
    </xf>
    <xf numFmtId="3" fontId="0" fillId="3" borderId="0" xfId="0" applyNumberFormat="1" applyFill="1" applyAlignment="1">
      <alignment horizontal="left" vertical="center"/>
    </xf>
    <xf numFmtId="3" fontId="0" fillId="3" borderId="0" xfId="0" applyNumberFormat="1" applyFill="1" applyAlignment="1">
      <alignment horizontal="center" vertical="center"/>
    </xf>
    <xf numFmtId="3" fontId="28" fillId="3" borderId="0" xfId="0" applyNumberFormat="1" applyFont="1" applyFill="1" applyAlignment="1">
      <alignment horizontal="left" vertical="center"/>
    </xf>
    <xf numFmtId="3" fontId="28" fillId="3" borderId="0" xfId="0" applyNumberFormat="1" applyFont="1" applyFill="1" applyAlignment="1">
      <alignment horizontal="center" vertical="center"/>
    </xf>
    <xf numFmtId="164" fontId="1" fillId="8" borderId="57" xfId="0" applyNumberFormat="1" applyFont="1" applyFill="1" applyBorder="1" applyAlignment="1">
      <alignment horizontal="center" vertical="center"/>
    </xf>
    <xf numFmtId="164" fontId="1" fillId="8" borderId="60" xfId="0" applyNumberFormat="1" applyFont="1" applyFill="1" applyBorder="1" applyAlignment="1">
      <alignment horizontal="center" vertical="center"/>
    </xf>
    <xf numFmtId="0" fontId="60" fillId="3" borderId="5" xfId="0" applyFont="1" applyFill="1" applyBorder="1" applyAlignment="1">
      <alignment horizontal="center" vertical="center"/>
    </xf>
    <xf numFmtId="0" fontId="60" fillId="3" borderId="6" xfId="0" applyFont="1" applyFill="1" applyBorder="1" applyAlignment="1">
      <alignment horizontal="center" vertical="center"/>
    </xf>
    <xf numFmtId="3" fontId="60" fillId="3" borderId="58" xfId="0" applyNumberFormat="1" applyFont="1" applyFill="1" applyBorder="1" applyAlignment="1">
      <alignment horizontal="center" vertical="center"/>
    </xf>
    <xf numFmtId="3" fontId="60" fillId="3" borderId="18" xfId="0" applyNumberFormat="1" applyFont="1" applyFill="1" applyBorder="1" applyAlignment="1">
      <alignment horizontal="center" vertical="center"/>
    </xf>
    <xf numFmtId="3" fontId="60" fillId="3" borderId="63" xfId="0" applyNumberFormat="1" applyFont="1" applyFill="1" applyBorder="1" applyAlignment="1">
      <alignment horizontal="center" vertical="center"/>
    </xf>
    <xf numFmtId="2" fontId="62" fillId="3" borderId="59" xfId="0" applyNumberFormat="1" applyFont="1" applyFill="1" applyBorder="1" applyAlignment="1">
      <alignment horizontal="center" vertical="center"/>
    </xf>
    <xf numFmtId="2" fontId="62" fillId="3" borderId="64" xfId="0" applyNumberFormat="1" applyFont="1" applyFill="1" applyBorder="1" applyAlignment="1">
      <alignment horizontal="center" vertical="center"/>
    </xf>
    <xf numFmtId="2" fontId="62" fillId="3" borderId="65" xfId="0" applyNumberFormat="1" applyFont="1" applyFill="1" applyBorder="1" applyAlignment="1">
      <alignment horizontal="center" vertical="center"/>
    </xf>
    <xf numFmtId="0" fontId="0" fillId="3" borderId="64" xfId="0" applyFill="1" applyBorder="1" applyAlignment="1">
      <alignment horizontal="left" vertical="center"/>
    </xf>
    <xf numFmtId="0" fontId="7" fillId="3" borderId="17" xfId="0" applyFont="1" applyFill="1" applyBorder="1" applyAlignment="1">
      <alignment horizontal="center" vertical="center"/>
    </xf>
    <xf numFmtId="3" fontId="1" fillId="3" borderId="100" xfId="0" applyNumberFormat="1" applyFont="1" applyFill="1" applyBorder="1" applyAlignment="1">
      <alignment horizontal="center" vertical="center"/>
    </xf>
    <xf numFmtId="4" fontId="7" fillId="3" borderId="73" xfId="0" applyNumberFormat="1" applyFont="1" applyFill="1" applyBorder="1" applyAlignment="1">
      <alignment horizontal="center" vertical="center"/>
    </xf>
    <xf numFmtId="4" fontId="7" fillId="3" borderId="74" xfId="0" applyNumberFormat="1" applyFont="1" applyFill="1" applyBorder="1" applyAlignment="1">
      <alignment horizontal="center" vertical="center"/>
    </xf>
    <xf numFmtId="4" fontId="7" fillId="3" borderId="91" xfId="0" applyNumberFormat="1" applyFont="1" applyFill="1" applyBorder="1" applyAlignment="1">
      <alignment horizontal="center" vertical="center"/>
    </xf>
    <xf numFmtId="4" fontId="7" fillId="3" borderId="94" xfId="0" applyNumberFormat="1" applyFont="1" applyFill="1" applyBorder="1" applyAlignment="1">
      <alignment horizontal="center" vertical="center"/>
    </xf>
    <xf numFmtId="4" fontId="7" fillId="3" borderId="95" xfId="0" applyNumberFormat="1" applyFont="1" applyFill="1" applyBorder="1" applyAlignment="1">
      <alignment horizontal="center" vertical="center"/>
    </xf>
    <xf numFmtId="4" fontId="7" fillId="3" borderId="101" xfId="0" applyNumberFormat="1" applyFont="1" applyFill="1" applyBorder="1" applyAlignment="1">
      <alignment horizontal="center" vertical="center"/>
    </xf>
    <xf numFmtId="0" fontId="0" fillId="3" borderId="0" xfId="0" applyFill="1" applyBorder="1" applyAlignment="1">
      <alignment horizontal="left" vertical="center"/>
    </xf>
    <xf numFmtId="0" fontId="5" fillId="3" borderId="0" xfId="0" applyFont="1" applyFill="1" applyBorder="1" applyAlignment="1">
      <alignment horizontal="left" vertical="center"/>
    </xf>
    <xf numFmtId="0" fontId="17" fillId="2" borderId="1" xfId="0" applyFont="1" applyFill="1" applyBorder="1" applyAlignment="1">
      <alignment horizontal="center" vertical="center"/>
    </xf>
    <xf numFmtId="0" fontId="5" fillId="3" borderId="11" xfId="0" applyFont="1" applyFill="1" applyBorder="1" applyAlignment="1">
      <alignment horizontal="center" vertical="center"/>
    </xf>
    <xf numFmtId="0" fontId="51" fillId="3" borderId="0" xfId="2" applyFill="1" applyAlignment="1">
      <alignment vertical="center"/>
    </xf>
    <xf numFmtId="0" fontId="51" fillId="0" borderId="0" xfId="2" applyAlignment="1">
      <alignment vertical="center"/>
    </xf>
    <xf numFmtId="0" fontId="51" fillId="3" borderId="0" xfId="2" applyFont="1" applyFill="1" applyAlignment="1">
      <alignment vertical="center"/>
    </xf>
    <xf numFmtId="0" fontId="53" fillId="3" borderId="2" xfId="2" applyFont="1" applyFill="1" applyBorder="1" applyAlignment="1">
      <alignment horizontal="center" vertical="center"/>
    </xf>
    <xf numFmtId="0" fontId="53" fillId="2" borderId="3" xfId="2" applyFont="1" applyFill="1" applyBorder="1" applyAlignment="1">
      <alignment horizontal="center" vertical="center"/>
    </xf>
    <xf numFmtId="0" fontId="51" fillId="3" borderId="3" xfId="2" applyFont="1" applyFill="1" applyBorder="1" applyAlignment="1">
      <alignment vertical="center"/>
    </xf>
    <xf numFmtId="0" fontId="51" fillId="3" borderId="3" xfId="2" applyFill="1" applyBorder="1" applyAlignment="1">
      <alignment vertical="center"/>
    </xf>
    <xf numFmtId="0" fontId="51" fillId="3" borderId="4" xfId="2" applyFill="1" applyBorder="1" applyAlignment="1">
      <alignment vertical="center"/>
    </xf>
    <xf numFmtId="0" fontId="53" fillId="3" borderId="7" xfId="2" applyFont="1" applyFill="1" applyBorder="1" applyAlignment="1">
      <alignment horizontal="center" vertical="center"/>
    </xf>
    <xf numFmtId="0" fontId="53" fillId="2" borderId="8" xfId="2" applyFont="1" applyFill="1" applyBorder="1" applyAlignment="1">
      <alignment horizontal="center" vertical="center"/>
    </xf>
    <xf numFmtId="0" fontId="51" fillId="3" borderId="8" xfId="2" applyFont="1" applyFill="1" applyBorder="1" applyAlignment="1">
      <alignment vertical="center"/>
    </xf>
    <xf numFmtId="0" fontId="51" fillId="3" borderId="8" xfId="2" applyFill="1" applyBorder="1" applyAlignment="1">
      <alignment vertical="center"/>
    </xf>
    <xf numFmtId="0" fontId="51" fillId="3" borderId="9" xfId="2" applyFill="1" applyBorder="1" applyAlignment="1">
      <alignment vertical="center"/>
    </xf>
    <xf numFmtId="0" fontId="53" fillId="2" borderId="10" xfId="2" applyFont="1" applyFill="1" applyBorder="1" applyAlignment="1">
      <alignment vertical="center"/>
    </xf>
    <xf numFmtId="0" fontId="51" fillId="2" borderId="11" xfId="2" applyFill="1" applyBorder="1" applyAlignment="1">
      <alignment vertical="center"/>
    </xf>
    <xf numFmtId="0" fontId="51" fillId="2" borderId="12" xfId="2" applyFill="1" applyBorder="1" applyAlignment="1">
      <alignment vertical="center"/>
    </xf>
    <xf numFmtId="0" fontId="51" fillId="3" borderId="0" xfId="2" applyFont="1" applyFill="1" applyAlignment="1">
      <alignment horizontal="center" vertical="center"/>
    </xf>
    <xf numFmtId="0" fontId="51" fillId="3" borderId="0" xfId="2" applyFill="1" applyAlignment="1">
      <alignment horizontal="center" vertical="center"/>
    </xf>
    <xf numFmtId="164" fontId="51" fillId="3" borderId="0" xfId="2" applyNumberFormat="1" applyFont="1" applyFill="1" applyAlignment="1">
      <alignment horizontal="center" vertical="center"/>
    </xf>
    <xf numFmtId="2" fontId="51" fillId="3" borderId="0" xfId="2" applyNumberFormat="1" applyFont="1" applyFill="1" applyAlignment="1">
      <alignment horizontal="center" vertical="center"/>
    </xf>
    <xf numFmtId="164" fontId="51" fillId="3" borderId="0" xfId="2" applyNumberFormat="1" applyFont="1" applyFill="1" applyAlignment="1">
      <alignment vertical="center"/>
    </xf>
    <xf numFmtId="0" fontId="0" fillId="7" borderId="11" xfId="0" applyFill="1" applyBorder="1" applyAlignment="1">
      <alignment horizontal="center" vertical="center"/>
    </xf>
    <xf numFmtId="0" fontId="0" fillId="7" borderId="11" xfId="0" applyFill="1" applyBorder="1" applyAlignment="1">
      <alignment wrapText="1"/>
    </xf>
    <xf numFmtId="0" fontId="0" fillId="3" borderId="20" xfId="0" applyFont="1" applyFill="1" applyBorder="1" applyAlignment="1">
      <alignment horizontal="center" vertical="center"/>
    </xf>
    <xf numFmtId="0" fontId="0" fillId="3" borderId="20" xfId="0" applyFill="1" applyBorder="1" applyAlignment="1">
      <alignment horizontal="center" vertical="center"/>
    </xf>
    <xf numFmtId="3" fontId="0" fillId="3" borderId="20" xfId="0" applyNumberFormat="1" applyFill="1" applyBorder="1" applyAlignment="1">
      <alignment horizontal="center" vertical="center"/>
    </xf>
    <xf numFmtId="4" fontId="0" fillId="3" borderId="20" xfId="0" applyNumberFormat="1" applyFill="1" applyBorder="1" applyAlignment="1">
      <alignment horizontal="center" vertical="center"/>
    </xf>
    <xf numFmtId="4" fontId="0" fillId="3" borderId="23" xfId="0" applyNumberFormat="1" applyFill="1" applyBorder="1" applyAlignment="1">
      <alignment horizontal="center" vertical="center"/>
    </xf>
    <xf numFmtId="4" fontId="0" fillId="3" borderId="24" xfId="0" applyNumberFormat="1" applyFill="1" applyBorder="1" applyAlignment="1">
      <alignment horizontal="center" vertical="center"/>
    </xf>
    <xf numFmtId="0" fontId="0" fillId="3" borderId="0" xfId="0" applyFill="1" applyBorder="1" applyAlignment="1">
      <alignment horizontal="left" vertical="center" wrapText="1"/>
    </xf>
    <xf numFmtId="0" fontId="0" fillId="3" borderId="2" xfId="0" applyFill="1" applyBorder="1" applyAlignment="1">
      <alignment horizontal="left" vertical="center"/>
    </xf>
    <xf numFmtId="0" fontId="0" fillId="3" borderId="7" xfId="0" applyFill="1" applyBorder="1" applyAlignment="1">
      <alignment horizontal="left" vertical="center"/>
    </xf>
    <xf numFmtId="0" fontId="0" fillId="7" borderId="14" xfId="0" applyFill="1" applyBorder="1" applyAlignment="1">
      <alignment horizontal="left" vertical="center" wrapText="1"/>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0" fillId="3" borderId="10" xfId="0" applyFill="1" applyBorder="1" applyAlignment="1">
      <alignment horizontal="left" vertical="center" wrapText="1"/>
    </xf>
    <xf numFmtId="0" fontId="0" fillId="3" borderId="11" xfId="0" applyFill="1" applyBorder="1" applyAlignment="1">
      <alignment horizontal="left" vertical="center"/>
    </xf>
    <xf numFmtId="0" fontId="0" fillId="3" borderId="35" xfId="0" applyFill="1" applyBorder="1" applyAlignment="1">
      <alignment horizontal="center" vertical="center"/>
    </xf>
    <xf numFmtId="0" fontId="0" fillId="3" borderId="17" xfId="0" applyFont="1" applyFill="1" applyBorder="1" applyAlignment="1">
      <alignment horizontal="center" vertical="center"/>
    </xf>
    <xf numFmtId="0" fontId="0" fillId="3" borderId="62" xfId="0" applyFill="1" applyBorder="1" applyAlignment="1">
      <alignment horizontal="left" vertical="center"/>
    </xf>
    <xf numFmtId="3" fontId="1" fillId="3" borderId="83" xfId="0" applyNumberFormat="1" applyFont="1" applyFill="1" applyBorder="1" applyAlignment="1">
      <alignment horizontal="center" vertical="center"/>
    </xf>
    <xf numFmtId="3" fontId="49" fillId="3" borderId="84" xfId="0" applyNumberFormat="1" applyFont="1" applyFill="1" applyBorder="1" applyAlignment="1">
      <alignment horizontal="center" vertical="center"/>
    </xf>
    <xf numFmtId="3" fontId="49" fillId="3" borderId="85" xfId="0" applyNumberFormat="1" applyFont="1" applyFill="1" applyBorder="1" applyAlignment="1">
      <alignment horizontal="center" vertical="center"/>
    </xf>
    <xf numFmtId="3" fontId="49" fillId="3" borderId="86" xfId="0" applyNumberFormat="1" applyFont="1" applyFill="1" applyBorder="1" applyAlignment="1">
      <alignment horizontal="center" vertical="center"/>
    </xf>
    <xf numFmtId="0" fontId="0" fillId="3" borderId="104" xfId="0" applyFill="1" applyBorder="1" applyAlignment="1">
      <alignment horizontal="center" vertical="center"/>
    </xf>
    <xf numFmtId="0" fontId="0" fillId="3" borderId="50" xfId="0" applyFont="1" applyFill="1" applyBorder="1" applyAlignment="1">
      <alignment horizontal="center" vertical="center"/>
    </xf>
    <xf numFmtId="3" fontId="24" fillId="3" borderId="0" xfId="0" applyNumberFormat="1" applyFont="1" applyFill="1" applyBorder="1" applyAlignment="1">
      <alignment horizontal="center" vertical="center"/>
    </xf>
    <xf numFmtId="0" fontId="40" fillId="3" borderId="106" xfId="0" applyFont="1" applyFill="1" applyBorder="1" applyAlignment="1">
      <alignment horizontal="center" vertical="center"/>
    </xf>
    <xf numFmtId="4" fontId="20" fillId="3" borderId="107" xfId="0" applyNumberFormat="1" applyFont="1" applyFill="1" applyBorder="1" applyAlignment="1">
      <alignment horizontal="center" vertical="center"/>
    </xf>
    <xf numFmtId="4" fontId="21" fillId="3" borderId="108" xfId="0" applyNumberFormat="1" applyFont="1" applyFill="1" applyBorder="1" applyAlignment="1">
      <alignment horizontal="center" vertical="center"/>
    </xf>
    <xf numFmtId="3" fontId="20" fillId="3" borderId="109" xfId="0" applyNumberFormat="1" applyFont="1" applyFill="1" applyBorder="1" applyAlignment="1">
      <alignment horizontal="center" vertical="center"/>
    </xf>
    <xf numFmtId="3" fontId="21" fillId="3" borderId="110" xfId="0" applyNumberFormat="1" applyFont="1" applyFill="1" applyBorder="1" applyAlignment="1">
      <alignment horizontal="center" vertical="center"/>
    </xf>
    <xf numFmtId="3" fontId="10" fillId="3" borderId="108" xfId="0" applyNumberFormat="1" applyFont="1" applyFill="1" applyBorder="1" applyAlignment="1">
      <alignment horizontal="center" vertical="center"/>
    </xf>
    <xf numFmtId="3" fontId="15" fillId="3" borderId="45" xfId="0" applyNumberFormat="1" applyFont="1" applyFill="1" applyBorder="1" applyAlignment="1">
      <alignment horizontal="left" vertical="center"/>
    </xf>
    <xf numFmtId="4" fontId="20" fillId="3" borderId="2" xfId="0" applyNumberFormat="1" applyFont="1" applyFill="1" applyBorder="1" applyAlignment="1">
      <alignment horizontal="center" vertical="center"/>
    </xf>
    <xf numFmtId="4" fontId="21" fillId="3" borderId="7" xfId="0" applyNumberFormat="1" applyFont="1" applyFill="1" applyBorder="1" applyAlignment="1">
      <alignment horizontal="center" vertical="center"/>
    </xf>
    <xf numFmtId="3" fontId="10" fillId="3" borderId="102" xfId="0" applyNumberFormat="1" applyFont="1" applyFill="1" applyBorder="1" applyAlignment="1">
      <alignment horizontal="center" vertical="center"/>
    </xf>
    <xf numFmtId="3" fontId="21" fillId="3" borderId="97" xfId="0" applyNumberFormat="1" applyFont="1" applyFill="1" applyBorder="1" applyAlignment="1">
      <alignment horizontal="center" vertical="center"/>
    </xf>
    <xf numFmtId="3" fontId="21" fillId="3" borderId="98" xfId="0" applyNumberFormat="1" applyFont="1" applyFill="1" applyBorder="1" applyAlignment="1">
      <alignment horizontal="center" vertical="center"/>
    </xf>
    <xf numFmtId="3" fontId="21" fillId="3" borderId="111" xfId="0" applyNumberFormat="1" applyFont="1" applyFill="1" applyBorder="1" applyAlignment="1">
      <alignment horizontal="center" vertical="center"/>
    </xf>
    <xf numFmtId="0" fontId="0" fillId="0" borderId="23" xfId="0" applyBorder="1" applyAlignment="1">
      <alignment horizontal="center" vertical="center"/>
    </xf>
    <xf numFmtId="3" fontId="10" fillId="3" borderId="84" xfId="0" applyNumberFormat="1" applyFont="1" applyFill="1" applyBorder="1" applyAlignment="1">
      <alignment horizontal="center" vertical="center"/>
    </xf>
    <xf numFmtId="3" fontId="10" fillId="3" borderId="85" xfId="0" applyNumberFormat="1" applyFont="1" applyFill="1" applyBorder="1" applyAlignment="1">
      <alignment horizontal="center" vertical="center"/>
    </xf>
    <xf numFmtId="3" fontId="10" fillId="3" borderId="110" xfId="0" applyNumberFormat="1" applyFont="1" applyFill="1" applyBorder="1" applyAlignment="1">
      <alignment horizontal="center" vertical="center"/>
    </xf>
    <xf numFmtId="0" fontId="4" fillId="3" borderId="39" xfId="0" applyFont="1" applyFill="1" applyBorder="1" applyAlignment="1">
      <alignment horizontal="left" vertical="center"/>
    </xf>
    <xf numFmtId="0" fontId="4" fillId="3" borderId="30"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05" xfId="0" applyFont="1" applyFill="1" applyBorder="1" applyAlignment="1">
      <alignment horizontal="center" vertical="center"/>
    </xf>
    <xf numFmtId="0" fontId="15" fillId="3" borderId="5" xfId="0" applyFont="1" applyFill="1" applyBorder="1" applyAlignment="1">
      <alignment horizontal="left" vertical="center"/>
    </xf>
    <xf numFmtId="0" fontId="15" fillId="3" borderId="64" xfId="0" applyFont="1" applyFill="1" applyBorder="1" applyAlignment="1">
      <alignment horizontal="left" vertical="center"/>
    </xf>
    <xf numFmtId="0" fontId="45" fillId="3" borderId="92" xfId="0" applyFont="1" applyFill="1" applyBorder="1" applyAlignment="1">
      <alignment horizontal="left" vertical="center"/>
    </xf>
    <xf numFmtId="3" fontId="19" fillId="3" borderId="100" xfId="0" applyNumberFormat="1" applyFont="1" applyFill="1" applyBorder="1" applyAlignment="1">
      <alignment horizontal="center" vertical="center"/>
    </xf>
    <xf numFmtId="3" fontId="20" fillId="3" borderId="94" xfId="0" applyNumberFormat="1" applyFont="1" applyFill="1" applyBorder="1" applyAlignment="1">
      <alignment horizontal="center" vertical="center"/>
    </xf>
    <xf numFmtId="3" fontId="20" fillId="3" borderId="95" xfId="0" applyNumberFormat="1" applyFont="1" applyFill="1" applyBorder="1" applyAlignment="1">
      <alignment horizontal="center" vertical="center"/>
    </xf>
    <xf numFmtId="3" fontId="20" fillId="3" borderId="96" xfId="0" applyNumberFormat="1" applyFont="1" applyFill="1" applyBorder="1" applyAlignment="1">
      <alignment horizontal="center" vertical="center"/>
    </xf>
    <xf numFmtId="0" fontId="7" fillId="3" borderId="112" xfId="0" applyFont="1" applyFill="1" applyBorder="1" applyAlignment="1">
      <alignment horizontal="center" vertical="center"/>
    </xf>
    <xf numFmtId="3" fontId="0" fillId="3" borderId="113" xfId="0" applyNumberFormat="1" applyFill="1" applyBorder="1" applyAlignment="1">
      <alignment horizontal="center" vertical="center"/>
    </xf>
    <xf numFmtId="3" fontId="0" fillId="3" borderId="114" xfId="0" applyNumberFormat="1" applyFill="1" applyBorder="1" applyAlignment="1">
      <alignment horizontal="center" vertical="center"/>
    </xf>
    <xf numFmtId="3" fontId="0" fillId="3" borderId="80" xfId="0" applyNumberFormat="1" applyFont="1" applyFill="1" applyBorder="1" applyAlignment="1">
      <alignment horizontal="center" vertical="center"/>
    </xf>
    <xf numFmtId="3" fontId="0" fillId="3" borderId="81" xfId="0" applyNumberFormat="1" applyFont="1" applyFill="1" applyBorder="1" applyAlignment="1">
      <alignment horizontal="center" vertical="center"/>
    </xf>
    <xf numFmtId="0" fontId="28" fillId="3" borderId="45" xfId="0" applyFont="1" applyFill="1" applyBorder="1" applyAlignment="1">
      <alignment horizontal="left" vertical="center"/>
    </xf>
    <xf numFmtId="0" fontId="40" fillId="3" borderId="23" xfId="0" applyFont="1" applyFill="1" applyBorder="1" applyAlignment="1">
      <alignment horizontal="center" vertical="center"/>
    </xf>
    <xf numFmtId="0" fontId="40" fillId="3" borderId="24" xfId="0" applyFont="1" applyFill="1" applyBorder="1" applyAlignment="1">
      <alignment horizontal="center" vertical="center"/>
    </xf>
    <xf numFmtId="0" fontId="28" fillId="3" borderId="10" xfId="0" applyFont="1" applyFill="1" applyBorder="1" applyAlignment="1">
      <alignment horizontal="left" vertical="center"/>
    </xf>
    <xf numFmtId="0" fontId="0" fillId="3" borderId="11" xfId="0" applyFont="1" applyFill="1" applyBorder="1" applyAlignment="1">
      <alignment horizontal="center" vertical="center"/>
    </xf>
    <xf numFmtId="3" fontId="0" fillId="3" borderId="11" xfId="0" applyNumberFormat="1" applyFill="1" applyBorder="1" applyAlignment="1">
      <alignment horizontal="center" vertical="center"/>
    </xf>
    <xf numFmtId="0" fontId="6" fillId="3" borderId="5" xfId="0" applyFont="1" applyFill="1" applyBorder="1" applyAlignment="1">
      <alignment vertical="center"/>
    </xf>
    <xf numFmtId="0" fontId="6" fillId="3" borderId="5" xfId="0" applyFont="1" applyFill="1" applyBorder="1" applyAlignment="1">
      <alignment horizontal="left" vertical="center"/>
    </xf>
    <xf numFmtId="0" fontId="0" fillId="0" borderId="5" xfId="0" applyBorder="1" applyAlignment="1">
      <alignment horizontal="center" vertical="center"/>
    </xf>
    <xf numFmtId="4" fontId="20" fillId="3" borderId="74" xfId="0" applyNumberFormat="1" applyFont="1" applyFill="1" applyBorder="1" applyAlignment="1">
      <alignment horizontal="center" vertical="center"/>
    </xf>
    <xf numFmtId="4" fontId="20" fillId="3" borderId="118" xfId="0" applyNumberFormat="1" applyFont="1" applyFill="1" applyBorder="1" applyAlignment="1">
      <alignment horizontal="center" vertical="center"/>
    </xf>
    <xf numFmtId="4" fontId="21" fillId="3" borderId="74" xfId="0" applyNumberFormat="1" applyFont="1" applyFill="1" applyBorder="1" applyAlignment="1">
      <alignment horizontal="center" vertical="center"/>
    </xf>
    <xf numFmtId="4" fontId="21" fillId="3" borderId="118" xfId="0" applyNumberFormat="1" applyFont="1" applyFill="1" applyBorder="1" applyAlignment="1">
      <alignment horizontal="center" vertical="center"/>
    </xf>
    <xf numFmtId="3" fontId="20" fillId="3" borderId="74" xfId="0" applyNumberFormat="1" applyFont="1" applyFill="1" applyBorder="1" applyAlignment="1">
      <alignment horizontal="center" vertical="center"/>
    </xf>
    <xf numFmtId="3" fontId="0" fillId="3" borderId="116" xfId="0" applyNumberFormat="1" applyFont="1" applyFill="1" applyBorder="1" applyAlignment="1">
      <alignment horizontal="center" vertical="center"/>
    </xf>
    <xf numFmtId="4" fontId="20" fillId="3" borderId="117" xfId="0" applyNumberFormat="1" applyFont="1" applyFill="1" applyBorder="1" applyAlignment="1">
      <alignment horizontal="center" vertical="center"/>
    </xf>
    <xf numFmtId="4" fontId="21" fillId="3" borderId="117" xfId="0" applyNumberFormat="1" applyFont="1" applyFill="1" applyBorder="1" applyAlignment="1">
      <alignment horizontal="center" vertical="center"/>
    </xf>
    <xf numFmtId="3" fontId="20" fillId="3" borderId="117" xfId="0" applyNumberFormat="1" applyFont="1" applyFill="1" applyBorder="1" applyAlignment="1">
      <alignment horizontal="center" vertical="center"/>
    </xf>
    <xf numFmtId="3" fontId="21" fillId="3" borderId="119" xfId="0" applyNumberFormat="1" applyFont="1" applyFill="1" applyBorder="1" applyAlignment="1">
      <alignment horizontal="center" vertical="center"/>
    </xf>
    <xf numFmtId="3" fontId="0" fillId="3" borderId="72" xfId="0" applyNumberFormat="1" applyFill="1" applyBorder="1" applyAlignment="1">
      <alignment horizontal="center" vertical="center"/>
    </xf>
    <xf numFmtId="3" fontId="19" fillId="3" borderId="72" xfId="0" applyNumberFormat="1" applyFont="1" applyFill="1" applyBorder="1" applyAlignment="1">
      <alignment horizontal="center" vertical="center"/>
    </xf>
    <xf numFmtId="0" fontId="42" fillId="3" borderId="57" xfId="0" applyFont="1" applyFill="1" applyBorder="1" applyAlignment="1">
      <alignment horizontal="center" vertical="center"/>
    </xf>
    <xf numFmtId="0" fontId="0" fillId="3" borderId="58" xfId="0" applyFont="1" applyFill="1" applyBorder="1" applyAlignment="1">
      <alignment horizontal="center" vertical="center"/>
    </xf>
    <xf numFmtId="0" fontId="7" fillId="3" borderId="58" xfId="0" applyFont="1" applyFill="1" applyBorder="1" applyAlignment="1">
      <alignment horizontal="center" vertical="center"/>
    </xf>
    <xf numFmtId="0" fontId="7" fillId="3" borderId="61" xfId="0" applyFont="1" applyFill="1" applyBorder="1" applyAlignment="1">
      <alignment horizontal="center" vertical="center"/>
    </xf>
    <xf numFmtId="3" fontId="0" fillId="3" borderId="106" xfId="0" applyNumberFormat="1" applyFill="1" applyBorder="1" applyAlignment="1">
      <alignment horizontal="center" vertical="center"/>
    </xf>
    <xf numFmtId="3" fontId="0" fillId="3" borderId="109" xfId="0" applyNumberFormat="1" applyFont="1" applyFill="1" applyBorder="1" applyAlignment="1">
      <alignment horizontal="center" vertical="center"/>
    </xf>
    <xf numFmtId="3" fontId="20" fillId="3" borderId="118" xfId="0" applyNumberFormat="1" applyFont="1" applyFill="1" applyBorder="1" applyAlignment="1">
      <alignment horizontal="center" vertical="center"/>
    </xf>
    <xf numFmtId="0" fontId="15" fillId="3" borderId="45" xfId="0" applyFont="1" applyFill="1" applyBorder="1" applyAlignment="1">
      <alignment horizontal="left" vertical="center"/>
    </xf>
    <xf numFmtId="3" fontId="23" fillId="3" borderId="23" xfId="0" applyNumberFormat="1" applyFont="1" applyFill="1" applyBorder="1" applyAlignment="1">
      <alignment horizontal="center" vertical="center"/>
    </xf>
    <xf numFmtId="3" fontId="19" fillId="3" borderId="23" xfId="0" applyNumberFormat="1" applyFont="1" applyFill="1" applyBorder="1" applyAlignment="1">
      <alignment horizontal="center" vertical="center"/>
    </xf>
    <xf numFmtId="3" fontId="19" fillId="3" borderId="24" xfId="0" applyNumberFormat="1" applyFont="1" applyFill="1" applyBorder="1" applyAlignment="1">
      <alignment horizontal="center" vertical="center"/>
    </xf>
    <xf numFmtId="3" fontId="0" fillId="3" borderId="120" xfId="0" applyNumberFormat="1" applyFill="1" applyBorder="1" applyAlignment="1">
      <alignment horizontal="center" vertical="center"/>
    </xf>
    <xf numFmtId="0" fontId="0" fillId="7" borderId="0" xfId="0" applyFill="1"/>
    <xf numFmtId="3" fontId="0" fillId="3" borderId="0" xfId="0" applyNumberFormat="1" applyFill="1" applyBorder="1" applyAlignment="1">
      <alignment horizontal="left" vertical="center" wrapText="1" indent="2"/>
    </xf>
    <xf numFmtId="0" fontId="0" fillId="3" borderId="0" xfId="0" applyFill="1" applyBorder="1" applyAlignment="1">
      <alignment horizontal="left" vertical="center" wrapText="1"/>
    </xf>
    <xf numFmtId="0" fontId="1" fillId="3" borderId="2" xfId="0" applyFont="1" applyFill="1" applyBorder="1" applyAlignment="1" applyProtection="1">
      <alignment horizontal="left" vertical="center"/>
    </xf>
    <xf numFmtId="0" fontId="1" fillId="3" borderId="3" xfId="0" applyFont="1" applyFill="1" applyBorder="1" applyAlignment="1" applyProtection="1">
      <alignment horizontal="left" vertical="center"/>
    </xf>
    <xf numFmtId="3" fontId="0" fillId="3" borderId="0" xfId="0" applyNumberFormat="1" applyFill="1" applyBorder="1" applyAlignment="1">
      <alignment horizontal="left" vertical="center" indent="1"/>
    </xf>
    <xf numFmtId="3" fontId="45" fillId="3" borderId="0" xfId="0" applyNumberFormat="1" applyFont="1" applyFill="1" applyBorder="1" applyAlignment="1">
      <alignment horizontal="left" vertical="center" wrapText="1" indent="1"/>
    </xf>
    <xf numFmtId="3" fontId="0" fillId="3" borderId="0" xfId="0" applyNumberFormat="1" applyFill="1" applyBorder="1" applyAlignment="1">
      <alignment horizontal="left" vertical="center" wrapText="1"/>
    </xf>
    <xf numFmtId="0" fontId="0" fillId="3" borderId="1" xfId="0" applyFill="1" applyBorder="1" applyAlignment="1">
      <alignment horizontal="center" vertical="center" wrapText="1"/>
    </xf>
    <xf numFmtId="0" fontId="28" fillId="6" borderId="93" xfId="0" applyFont="1" applyFill="1" applyBorder="1" applyAlignment="1">
      <alignment horizontal="center" vertical="center"/>
    </xf>
    <xf numFmtId="0" fontId="28" fillId="6" borderId="56" xfId="0" applyFont="1" applyFill="1" applyBorder="1" applyAlignment="1">
      <alignment horizontal="center" vertical="center"/>
    </xf>
    <xf numFmtId="4" fontId="28" fillId="6" borderId="50" xfId="0" applyNumberFormat="1" applyFont="1" applyFill="1" applyBorder="1" applyAlignment="1">
      <alignment horizontal="center" vertical="center"/>
    </xf>
    <xf numFmtId="4" fontId="28" fillId="6" borderId="51"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0" fillId="3" borderId="2" xfId="0" applyFill="1" applyBorder="1" applyAlignment="1">
      <alignment horizontal="left" vertical="center"/>
    </xf>
    <xf numFmtId="0" fontId="0" fillId="3" borderId="7" xfId="0" applyFill="1" applyBorder="1" applyAlignment="1">
      <alignment horizontal="left" vertical="center"/>
    </xf>
    <xf numFmtId="3" fontId="18" fillId="6" borderId="2" xfId="0" applyNumberFormat="1" applyFont="1" applyFill="1" applyBorder="1" applyAlignment="1">
      <alignment horizontal="center" vertical="center"/>
    </xf>
    <xf numFmtId="3" fontId="18" fillId="6" borderId="4" xfId="0" applyNumberFormat="1" applyFont="1" applyFill="1" applyBorder="1" applyAlignment="1">
      <alignment horizontal="center" vertical="center"/>
    </xf>
    <xf numFmtId="3" fontId="22" fillId="6" borderId="5" xfId="0" applyNumberFormat="1" applyFont="1" applyFill="1" applyBorder="1" applyAlignment="1">
      <alignment horizontal="center" vertical="center"/>
    </xf>
    <xf numFmtId="3" fontId="22" fillId="6" borderId="6" xfId="0" applyNumberFormat="1" applyFont="1" applyFill="1" applyBorder="1" applyAlignment="1">
      <alignment horizontal="center" vertical="center"/>
    </xf>
    <xf numFmtId="3" fontId="1" fillId="6" borderId="17" xfId="0" applyNumberFormat="1" applyFont="1" applyFill="1" applyBorder="1" applyAlignment="1">
      <alignment horizontal="center" vertical="center"/>
    </xf>
    <xf numFmtId="3" fontId="1" fillId="6" borderId="18" xfId="0" applyNumberFormat="1" applyFont="1" applyFill="1" applyBorder="1" applyAlignment="1">
      <alignment horizontal="center" vertical="center"/>
    </xf>
    <xf numFmtId="0" fontId="0" fillId="7" borderId="14" xfId="0" applyFill="1" applyBorder="1" applyAlignment="1">
      <alignment horizontal="left" vertical="center" wrapText="1"/>
    </xf>
    <xf numFmtId="0" fontId="8" fillId="3" borderId="2" xfId="0" applyFont="1" applyFill="1" applyBorder="1" applyAlignment="1">
      <alignment horizontal="center" vertical="center"/>
    </xf>
    <xf numFmtId="0" fontId="8" fillId="3" borderId="4"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4" xfId="0" applyFont="1" applyFill="1" applyBorder="1" applyAlignment="1">
      <alignment horizontal="center" vertical="center"/>
    </xf>
    <xf numFmtId="0" fontId="29" fillId="3" borderId="27" xfId="0" applyFont="1" applyFill="1" applyBorder="1" applyAlignment="1">
      <alignment horizontal="center" vertical="center"/>
    </xf>
    <xf numFmtId="0" fontId="29" fillId="3" borderId="21" xfId="0" applyFont="1" applyFill="1" applyBorder="1" applyAlignment="1">
      <alignment horizontal="center" vertical="center"/>
    </xf>
    <xf numFmtId="0" fontId="29" fillId="3" borderId="28" xfId="0" applyFont="1" applyFill="1" applyBorder="1" applyAlignment="1">
      <alignment horizontal="center" vertical="center"/>
    </xf>
    <xf numFmtId="0" fontId="15" fillId="7" borderId="2" xfId="0" applyFont="1" applyFill="1" applyBorder="1" applyAlignment="1">
      <alignment horizontal="left" vertical="center"/>
    </xf>
    <xf numFmtId="0" fontId="15" fillId="7" borderId="7" xfId="0" applyFont="1" applyFill="1" applyBorder="1" applyAlignment="1">
      <alignment horizontal="left" vertical="center"/>
    </xf>
    <xf numFmtId="0" fontId="28" fillId="6" borderId="67"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0" xfId="0" applyFill="1" applyBorder="1" applyAlignment="1">
      <alignment horizontal="left" vertical="center" wrapText="1"/>
    </xf>
    <xf numFmtId="0" fontId="0" fillId="3" borderId="11" xfId="0" applyFill="1" applyBorder="1" applyAlignment="1">
      <alignment horizontal="left" vertical="center"/>
    </xf>
    <xf numFmtId="0" fontId="5" fillId="3" borderId="11" xfId="0" applyFont="1" applyFill="1" applyBorder="1" applyAlignment="1">
      <alignment horizontal="left" vertical="center" wrapText="1"/>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0" fillId="3" borderId="52" xfId="0" applyFill="1" applyBorder="1" applyAlignment="1">
      <alignment horizontal="center" vertical="center"/>
    </xf>
    <xf numFmtId="0" fontId="0" fillId="3" borderId="35" xfId="0" applyFill="1" applyBorder="1" applyAlignment="1">
      <alignment horizontal="center" vertical="center"/>
    </xf>
    <xf numFmtId="0" fontId="0" fillId="3" borderId="52" xfId="0" applyFill="1" applyBorder="1" applyAlignment="1">
      <alignment horizontal="center" vertical="center" wrapText="1"/>
    </xf>
    <xf numFmtId="0" fontId="0" fillId="3" borderId="35" xfId="0" applyFill="1" applyBorder="1" applyAlignment="1">
      <alignment horizontal="center" vertical="center" wrapText="1"/>
    </xf>
    <xf numFmtId="0" fontId="1" fillId="3" borderId="52" xfId="0" applyFont="1" applyFill="1" applyBorder="1" applyAlignment="1">
      <alignment horizontal="center" vertical="center"/>
    </xf>
    <xf numFmtId="0" fontId="0" fillId="3" borderId="1" xfId="0" applyFill="1" applyBorder="1" applyAlignment="1">
      <alignment horizontal="center" vertical="center"/>
    </xf>
    <xf numFmtId="0" fontId="35" fillId="3" borderId="2" xfId="0" applyFont="1" applyFill="1" applyBorder="1" applyAlignment="1">
      <alignment horizontal="center" vertical="center"/>
    </xf>
    <xf numFmtId="0" fontId="35" fillId="3" borderId="4"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4" xfId="0" applyFont="1" applyFill="1" applyBorder="1" applyAlignment="1">
      <alignment horizontal="center" vertical="center"/>
    </xf>
    <xf numFmtId="0" fontId="60" fillId="3" borderId="2" xfId="0" applyFont="1" applyFill="1" applyBorder="1" applyAlignment="1">
      <alignment horizontal="center" vertical="center"/>
    </xf>
    <xf numFmtId="0" fontId="60" fillId="3" borderId="4" xfId="0" applyFont="1" applyFill="1" applyBorder="1" applyAlignment="1">
      <alignment horizontal="center" vertical="center"/>
    </xf>
    <xf numFmtId="0" fontId="28" fillId="6" borderId="103" xfId="0" applyFont="1" applyFill="1" applyBorder="1" applyAlignment="1">
      <alignment horizontal="center" vertical="center"/>
    </xf>
    <xf numFmtId="0" fontId="28" fillId="6" borderId="59" xfId="0" applyFont="1" applyFill="1" applyBorder="1" applyAlignment="1">
      <alignment horizontal="center" vertical="center"/>
    </xf>
    <xf numFmtId="0" fontId="0" fillId="3" borderId="5" xfId="0" applyFill="1" applyBorder="1" applyAlignment="1">
      <alignment horizontal="left" vertical="center"/>
    </xf>
    <xf numFmtId="3" fontId="18" fillId="3" borderId="23" xfId="0" applyNumberFormat="1" applyFont="1" applyFill="1" applyBorder="1" applyAlignment="1">
      <alignment horizontal="center" vertical="center"/>
    </xf>
    <xf numFmtId="3" fontId="18" fillId="3" borderId="38" xfId="0" applyNumberFormat="1" applyFont="1" applyFill="1" applyBorder="1" applyAlignment="1">
      <alignment horizontal="center" vertical="center"/>
    </xf>
    <xf numFmtId="3" fontId="22" fillId="3" borderId="0" xfId="0" applyNumberFormat="1" applyFont="1" applyFill="1" applyBorder="1" applyAlignment="1">
      <alignment horizontal="center" vertical="center"/>
    </xf>
    <xf numFmtId="3" fontId="22" fillId="3" borderId="6" xfId="0" applyNumberFormat="1" applyFont="1" applyFill="1" applyBorder="1" applyAlignment="1">
      <alignment horizontal="center" vertical="center"/>
    </xf>
    <xf numFmtId="3" fontId="1" fillId="3" borderId="17" xfId="0" applyNumberFormat="1" applyFont="1" applyFill="1" applyBorder="1" applyAlignment="1">
      <alignment horizontal="center" vertical="center"/>
    </xf>
    <xf numFmtId="3" fontId="1" fillId="3" borderId="18" xfId="0" applyNumberFormat="1" applyFont="1" applyFill="1" applyBorder="1" applyAlignment="1">
      <alignment horizontal="center" vertical="center"/>
    </xf>
    <xf numFmtId="4" fontId="28" fillId="3" borderId="50" xfId="0" applyNumberFormat="1" applyFont="1" applyFill="1" applyBorder="1" applyAlignment="1">
      <alignment horizontal="center" vertical="center"/>
    </xf>
    <xf numFmtId="4" fontId="28" fillId="3" borderId="51" xfId="0" applyNumberFormat="1" applyFont="1" applyFill="1" applyBorder="1" applyAlignment="1">
      <alignment horizontal="center" vertical="center"/>
    </xf>
    <xf numFmtId="0" fontId="0" fillId="3" borderId="5" xfId="0" applyFill="1" applyBorder="1" applyAlignment="1">
      <alignment horizontal="left" vertical="top"/>
    </xf>
    <xf numFmtId="0" fontId="0" fillId="3" borderId="115" xfId="0" applyFill="1" applyBorder="1" applyAlignment="1">
      <alignment horizontal="left" vertical="top"/>
    </xf>
    <xf numFmtId="0" fontId="0" fillId="3" borderId="60" xfId="0" applyFont="1" applyFill="1" applyBorder="1" applyAlignment="1">
      <alignment horizontal="center" vertical="center"/>
    </xf>
    <xf numFmtId="164" fontId="0" fillId="0" borderId="2" xfId="0" applyNumberFormat="1" applyFill="1" applyBorder="1" applyAlignment="1">
      <alignment horizontal="center" vertical="center"/>
    </xf>
    <xf numFmtId="0" fontId="0" fillId="3" borderId="115" xfId="0" applyFill="1" applyBorder="1" applyAlignment="1">
      <alignment horizontal="center" vertical="center"/>
    </xf>
    <xf numFmtId="3" fontId="0" fillId="3" borderId="48" xfId="0" applyNumberFormat="1" applyFont="1" applyFill="1" applyBorder="1" applyAlignment="1">
      <alignment horizontal="center" vertical="center"/>
    </xf>
    <xf numFmtId="164" fontId="0" fillId="3" borderId="23" xfId="0" applyNumberFormat="1" applyFill="1" applyBorder="1" applyAlignment="1">
      <alignment horizontal="center" vertical="center"/>
    </xf>
    <xf numFmtId="3" fontId="0" fillId="0" borderId="0" xfId="0" applyNumberFormat="1" applyBorder="1" applyAlignment="1">
      <alignment horizontal="center" vertical="center"/>
    </xf>
  </cellXfs>
  <cellStyles count="8">
    <cellStyle name="Euro" xfId="3"/>
    <cellStyle name="Normal 2" xfId="4"/>
    <cellStyle name="Normal 3" xfId="1"/>
    <cellStyle name="Normale" xfId="0" builtinId="0"/>
    <cellStyle name="Normale 2" xfId="2"/>
    <cellStyle name="Normale 3" xfId="5"/>
    <cellStyle name="Normale 4" xfId="6"/>
    <cellStyle name="Normale 5" xfId="7"/>
  </cellStyles>
  <dxfs count="0"/>
  <tableStyles count="0" defaultTableStyle="TableStyleMedium2" defaultPivotStyle="PivotStyleLight16"/>
  <colors>
    <mruColors>
      <color rgb="FF0033CC"/>
      <color rgb="FF33CC33"/>
      <color rgb="FFFFFF66"/>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5"/>
          <c:order val="0"/>
          <c:tx>
            <c:strRef>
              <c:f>Calculation!$E$87</c:f>
              <c:strCache>
                <c:ptCount val="1"/>
                <c:pt idx="0">
                  <c:v>Grid delivered, t</c:v>
                </c:pt>
              </c:strCache>
            </c:strRef>
          </c:tx>
          <c:spPr>
            <a:solidFill>
              <a:schemeClr val="accent3">
                <a:lumMod val="60000"/>
                <a:lumOff val="40000"/>
              </a:schemeClr>
            </a:solidFill>
          </c:spPr>
          <c:invertIfNegative val="0"/>
          <c:val>
            <c:numRef>
              <c:f>Calculation!$I$87:$T$87</c:f>
              <c:numCache>
                <c:formatCode>#,##0</c:formatCode>
                <c:ptCount val="12"/>
                <c:pt idx="0">
                  <c:v>156</c:v>
                </c:pt>
                <c:pt idx="1">
                  <c:v>105</c:v>
                </c:pt>
                <c:pt idx="2">
                  <c:v>23</c:v>
                </c:pt>
                <c:pt idx="3">
                  <c:v>0</c:v>
                </c:pt>
                <c:pt idx="4">
                  <c:v>0</c:v>
                </c:pt>
                <c:pt idx="5">
                  <c:v>0</c:v>
                </c:pt>
                <c:pt idx="6">
                  <c:v>0</c:v>
                </c:pt>
                <c:pt idx="7">
                  <c:v>0</c:v>
                </c:pt>
                <c:pt idx="8">
                  <c:v>0</c:v>
                </c:pt>
                <c:pt idx="9">
                  <c:v>0</c:v>
                </c:pt>
                <c:pt idx="10">
                  <c:v>32</c:v>
                </c:pt>
                <c:pt idx="11">
                  <c:v>105</c:v>
                </c:pt>
              </c:numCache>
            </c:numRef>
          </c:val>
        </c:ser>
        <c:ser>
          <c:idx val="4"/>
          <c:order val="1"/>
          <c:tx>
            <c:strRef>
              <c:f>Calculation!$E$85</c:f>
              <c:strCache>
                <c:ptCount val="1"/>
                <c:pt idx="0">
                  <c:v>Grid exported, t</c:v>
                </c:pt>
              </c:strCache>
            </c:strRef>
          </c:tx>
          <c:spPr>
            <a:solidFill>
              <a:schemeClr val="accent5">
                <a:lumMod val="60000"/>
                <a:lumOff val="40000"/>
              </a:schemeClr>
            </a:solidFill>
          </c:spPr>
          <c:invertIfNegative val="0"/>
          <c:val>
            <c:numRef>
              <c:f>Calculation!$G$226:$R$226</c:f>
              <c:numCache>
                <c:formatCode>#,##0</c:formatCode>
                <c:ptCount val="12"/>
                <c:pt idx="0">
                  <c:v>0</c:v>
                </c:pt>
                <c:pt idx="1">
                  <c:v>0</c:v>
                </c:pt>
                <c:pt idx="2">
                  <c:v>0</c:v>
                </c:pt>
                <c:pt idx="3">
                  <c:v>0</c:v>
                </c:pt>
                <c:pt idx="4">
                  <c:v>-107</c:v>
                </c:pt>
                <c:pt idx="5">
                  <c:v>-119</c:v>
                </c:pt>
                <c:pt idx="6">
                  <c:v>-110</c:v>
                </c:pt>
                <c:pt idx="7">
                  <c:v>-98</c:v>
                </c:pt>
                <c:pt idx="8">
                  <c:v>-96</c:v>
                </c:pt>
                <c:pt idx="9">
                  <c:v>-22</c:v>
                </c:pt>
                <c:pt idx="10">
                  <c:v>0</c:v>
                </c:pt>
                <c:pt idx="11">
                  <c:v>0</c:v>
                </c:pt>
              </c:numCache>
            </c:numRef>
          </c:val>
        </c:ser>
        <c:dLbls>
          <c:showLegendKey val="0"/>
          <c:showVal val="0"/>
          <c:showCatName val="0"/>
          <c:showSerName val="0"/>
          <c:showPercent val="0"/>
          <c:showBubbleSize val="0"/>
        </c:dLbls>
        <c:gapWidth val="150"/>
        <c:shape val="box"/>
        <c:axId val="117235072"/>
        <c:axId val="123096064"/>
        <c:axId val="0"/>
      </c:bar3DChart>
      <c:catAx>
        <c:axId val="117235072"/>
        <c:scaling>
          <c:orientation val="minMax"/>
        </c:scaling>
        <c:delete val="0"/>
        <c:axPos val="b"/>
        <c:majorTickMark val="out"/>
        <c:minorTickMark val="none"/>
        <c:tickLblPos val="low"/>
        <c:txPr>
          <a:bodyPr/>
          <a:lstStyle/>
          <a:p>
            <a:pPr>
              <a:defRPr b="1"/>
            </a:pPr>
            <a:endParaRPr lang="it-IT"/>
          </a:p>
        </c:txPr>
        <c:crossAx val="123096064"/>
        <c:crossesAt val="0"/>
        <c:auto val="1"/>
        <c:lblAlgn val="ctr"/>
        <c:lblOffset val="100"/>
        <c:noMultiLvlLbl val="0"/>
      </c:catAx>
      <c:valAx>
        <c:axId val="123096064"/>
        <c:scaling>
          <c:orientation val="minMax"/>
          <c:max val="300"/>
          <c:min val="-200"/>
        </c:scaling>
        <c:delete val="0"/>
        <c:axPos val="l"/>
        <c:majorGridlines>
          <c:spPr>
            <a:ln w="9525">
              <a:solidFill>
                <a:sysClr val="windowText" lastClr="000000"/>
              </a:solidFill>
            </a:ln>
          </c:spPr>
        </c:majorGridlines>
        <c:numFmt formatCode="#,##0" sourceLinked="1"/>
        <c:majorTickMark val="out"/>
        <c:minorTickMark val="none"/>
        <c:tickLblPos val="low"/>
        <c:txPr>
          <a:bodyPr/>
          <a:lstStyle/>
          <a:p>
            <a:pPr>
              <a:defRPr b="1"/>
            </a:pPr>
            <a:endParaRPr lang="it-IT"/>
          </a:p>
        </c:txPr>
        <c:crossAx val="117235072"/>
        <c:crosses val="autoZero"/>
        <c:crossBetween val="between"/>
        <c:majorUnit val="50"/>
      </c:valAx>
    </c:plotArea>
    <c:legend>
      <c:legendPos val="b"/>
      <c:layout>
        <c:manualLayout>
          <c:xMode val="edge"/>
          <c:yMode val="edge"/>
          <c:x val="4.8601975971115485E-2"/>
          <c:y val="0.86192716444415529"/>
          <c:w val="0.92278298145859461"/>
          <c:h val="0.10757727875580265"/>
        </c:manualLayout>
      </c:layout>
      <c:overlay val="0"/>
      <c:txPr>
        <a:bodyPr/>
        <a:lstStyle/>
        <a:p>
          <a:pPr>
            <a:defRPr b="1"/>
          </a:pPr>
          <a:endParaRPr lang="it-IT"/>
        </a:p>
      </c:txPr>
    </c:legend>
    <c:plotVisOnly val="1"/>
    <c:dispBlanksAs val="gap"/>
    <c:showDLblsOverMax val="0"/>
  </c:chart>
  <c:spPr>
    <a:solidFill>
      <a:sysClr val="window" lastClr="FFFFFF"/>
    </a:solidFill>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pPr>
        <a:solidFill>
          <a:sysClr val="window" lastClr="FFFFFF"/>
        </a:solidFill>
      </c:spPr>
    </c:sideWall>
    <c:backWall>
      <c:thickness val="0"/>
      <c:spPr>
        <a:solidFill>
          <a:sysClr val="window" lastClr="FFFFFF"/>
        </a:solidFill>
      </c:spPr>
    </c:backWall>
    <c:plotArea>
      <c:layout>
        <c:manualLayout>
          <c:layoutTarget val="inner"/>
          <c:xMode val="edge"/>
          <c:yMode val="edge"/>
          <c:x val="5.6277681563167238E-2"/>
          <c:y val="3.6902572831821398E-2"/>
          <c:w val="0.92374368427751563"/>
          <c:h val="0.80670026061745237"/>
        </c:manualLayout>
      </c:layout>
      <c:bar3DChart>
        <c:barDir val="col"/>
        <c:grouping val="clustered"/>
        <c:varyColors val="0"/>
        <c:ser>
          <c:idx val="0"/>
          <c:order val="0"/>
          <c:tx>
            <c:v>               </c:v>
          </c:tx>
          <c:spPr>
            <a:pattFill prst="ltDnDiag">
              <a:fgClr>
                <a:srgbClr val="FF0000"/>
              </a:fgClr>
              <a:bgClr>
                <a:schemeClr val="bg1"/>
              </a:bgClr>
            </a:pattFill>
          </c:spPr>
          <c:invertIfNegative val="0"/>
          <c:cat>
            <c:strRef>
              <c:f>Calculation!$I$2:$T$2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Calculation!$I$64:$T$64</c:f>
              <c:numCache>
                <c:formatCode>#,##0</c:formatCode>
                <c:ptCount val="12"/>
                <c:pt idx="0">
                  <c:v>200</c:v>
                </c:pt>
                <c:pt idx="1">
                  <c:v>160</c:v>
                </c:pt>
                <c:pt idx="2">
                  <c:v>100</c:v>
                </c:pt>
                <c:pt idx="3">
                  <c:v>90</c:v>
                </c:pt>
                <c:pt idx="4">
                  <c:v>50</c:v>
                </c:pt>
                <c:pt idx="5">
                  <c:v>60</c:v>
                </c:pt>
                <c:pt idx="6">
                  <c:v>80</c:v>
                </c:pt>
                <c:pt idx="7">
                  <c:v>70</c:v>
                </c:pt>
                <c:pt idx="8">
                  <c:v>50</c:v>
                </c:pt>
                <c:pt idx="9">
                  <c:v>80</c:v>
                </c:pt>
                <c:pt idx="10">
                  <c:v>120</c:v>
                </c:pt>
                <c:pt idx="11">
                  <c:v>160</c:v>
                </c:pt>
              </c:numCache>
            </c:numRef>
          </c:val>
        </c:ser>
        <c:ser>
          <c:idx val="2"/>
          <c:order val="1"/>
          <c:tx>
            <c:v>               </c:v>
          </c:tx>
          <c:spPr>
            <a:solidFill>
              <a:schemeClr val="tx2">
                <a:lumMod val="40000"/>
                <a:lumOff val="60000"/>
              </a:schemeClr>
            </a:solidFill>
          </c:spPr>
          <c:invertIfNegative val="0"/>
          <c:cat>
            <c:strRef>
              <c:f>Calculation!$I$2:$T$2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Calculation!$I$65:$T$65</c:f>
              <c:numCache>
                <c:formatCode>#,##0</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ser>
        <c:ser>
          <c:idx val="1"/>
          <c:order val="2"/>
          <c:tx>
            <c:v>               </c:v>
          </c:tx>
          <c:spPr>
            <a:pattFill prst="ltUpDiag">
              <a:fgClr>
                <a:srgbClr val="00B050"/>
              </a:fgClr>
              <a:bgClr>
                <a:schemeClr val="bg1"/>
              </a:bgClr>
            </a:pattFill>
          </c:spPr>
          <c:invertIfNegative val="0"/>
          <c:cat>
            <c:strRef>
              <c:f>Calculation!$I$2:$T$2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Calculation!$I$66:$T$66</c:f>
              <c:numCache>
                <c:formatCode>#,##0</c:formatCode>
                <c:ptCount val="12"/>
                <c:pt idx="0">
                  <c:v>44</c:v>
                </c:pt>
                <c:pt idx="1">
                  <c:v>55</c:v>
                </c:pt>
                <c:pt idx="2">
                  <c:v>77</c:v>
                </c:pt>
                <c:pt idx="3">
                  <c:v>110</c:v>
                </c:pt>
                <c:pt idx="4">
                  <c:v>187</c:v>
                </c:pt>
                <c:pt idx="5">
                  <c:v>209</c:v>
                </c:pt>
                <c:pt idx="6">
                  <c:v>220</c:v>
                </c:pt>
                <c:pt idx="7">
                  <c:v>198</c:v>
                </c:pt>
                <c:pt idx="8">
                  <c:v>176</c:v>
                </c:pt>
                <c:pt idx="9">
                  <c:v>132</c:v>
                </c:pt>
                <c:pt idx="10">
                  <c:v>88</c:v>
                </c:pt>
                <c:pt idx="11">
                  <c:v>55</c:v>
                </c:pt>
              </c:numCache>
            </c:numRef>
          </c:val>
        </c:ser>
        <c:dLbls>
          <c:showLegendKey val="0"/>
          <c:showVal val="0"/>
          <c:showCatName val="0"/>
          <c:showSerName val="0"/>
          <c:showPercent val="0"/>
          <c:showBubbleSize val="0"/>
        </c:dLbls>
        <c:gapWidth val="150"/>
        <c:shape val="box"/>
        <c:axId val="127095936"/>
        <c:axId val="131687552"/>
        <c:axId val="0"/>
      </c:bar3DChart>
      <c:catAx>
        <c:axId val="127095936"/>
        <c:scaling>
          <c:orientation val="minMax"/>
        </c:scaling>
        <c:delete val="0"/>
        <c:axPos val="b"/>
        <c:majorTickMark val="out"/>
        <c:minorTickMark val="none"/>
        <c:tickLblPos val="low"/>
        <c:txPr>
          <a:bodyPr/>
          <a:lstStyle/>
          <a:p>
            <a:pPr>
              <a:defRPr b="1"/>
            </a:pPr>
            <a:endParaRPr lang="it-IT"/>
          </a:p>
        </c:txPr>
        <c:crossAx val="131687552"/>
        <c:crossesAt val="0"/>
        <c:auto val="1"/>
        <c:lblAlgn val="ctr"/>
        <c:lblOffset val="100"/>
        <c:noMultiLvlLbl val="0"/>
      </c:catAx>
      <c:valAx>
        <c:axId val="131687552"/>
        <c:scaling>
          <c:orientation val="minMax"/>
          <c:min val="0"/>
        </c:scaling>
        <c:delete val="0"/>
        <c:axPos val="l"/>
        <c:majorGridlines/>
        <c:numFmt formatCode="#,##0" sourceLinked="1"/>
        <c:majorTickMark val="out"/>
        <c:minorTickMark val="none"/>
        <c:tickLblPos val="low"/>
        <c:txPr>
          <a:bodyPr/>
          <a:lstStyle/>
          <a:p>
            <a:pPr>
              <a:defRPr b="1"/>
            </a:pPr>
            <a:endParaRPr lang="it-IT"/>
          </a:p>
        </c:txPr>
        <c:crossAx val="127095936"/>
        <c:crosses val="autoZero"/>
        <c:crossBetween val="between"/>
      </c:valAx>
    </c:plotArea>
    <c:legend>
      <c:legendPos val="b"/>
      <c:layout>
        <c:manualLayout>
          <c:xMode val="edge"/>
          <c:yMode val="edge"/>
          <c:x val="4.8601975971115485E-2"/>
          <c:y val="0.89563581925809521"/>
          <c:w val="0.92365301531504607"/>
          <c:h val="0.10436423003219639"/>
        </c:manualLayout>
      </c:layout>
      <c:overlay val="0"/>
      <c:txPr>
        <a:bodyPr/>
        <a:lstStyle/>
        <a:p>
          <a:pPr>
            <a:defRPr sz="2400" b="1"/>
          </a:pPr>
          <a:endParaRPr lang="it-IT"/>
        </a:p>
      </c:txPr>
    </c:legend>
    <c:plotVisOnly val="1"/>
    <c:dispBlanksAs val="gap"/>
    <c:showDLblsOverMax val="0"/>
  </c:chart>
  <c:spPr>
    <a:solidFill>
      <a:sysClr val="window" lastClr="FFFFFF"/>
    </a:solidFill>
  </c:spPr>
  <c:printSettings>
    <c:headerFooter/>
    <c:pageMargins b="0.75000000000000022" l="0.70000000000000018" r="0.70000000000000018" t="0.75000000000000022" header="0.3000000000000001" footer="0.300000000000000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pPr>
        <a:solidFill>
          <a:sysClr val="window" lastClr="FFFFFF"/>
        </a:solidFill>
      </c:spPr>
    </c:sideWall>
    <c:backWall>
      <c:thickness val="0"/>
      <c:spPr>
        <a:solidFill>
          <a:sysClr val="window" lastClr="FFFFFF"/>
        </a:solidFill>
      </c:spPr>
    </c:backWall>
    <c:plotArea>
      <c:layout>
        <c:manualLayout>
          <c:layoutTarget val="inner"/>
          <c:xMode val="edge"/>
          <c:yMode val="edge"/>
          <c:x val="5.9981297724842883E-2"/>
          <c:y val="6.0199958961005877E-2"/>
          <c:w val="0.92374368427751563"/>
          <c:h val="0.7567773959526537"/>
        </c:manualLayout>
      </c:layout>
      <c:bar3DChart>
        <c:barDir val="col"/>
        <c:grouping val="clustered"/>
        <c:varyColors val="0"/>
        <c:ser>
          <c:idx val="0"/>
          <c:order val="0"/>
          <c:tx>
            <c:strRef>
              <c:f>Calculation!$E$84</c:f>
              <c:strCache>
                <c:ptCount val="1"/>
                <c:pt idx="0">
                  <c:v>Exported for non EPB uses</c:v>
                </c:pt>
              </c:strCache>
            </c:strRef>
          </c:tx>
          <c:spPr>
            <a:pattFill prst="ltDnDiag">
              <a:fgClr>
                <a:srgbClr val="FF0000"/>
              </a:fgClr>
              <a:bgClr>
                <a:schemeClr val="bg1"/>
              </a:bgClr>
            </a:pattFill>
          </c:spPr>
          <c:invertIfNegative val="0"/>
          <c:cat>
            <c:strRef>
              <c:f>Calculation!$I$2:$T$2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Calculation!$I$84:$T$84</c:f>
              <c:numCache>
                <c:formatCode>#,##0</c:formatCode>
                <c:ptCount val="12"/>
                <c:pt idx="0">
                  <c:v>0</c:v>
                </c:pt>
                <c:pt idx="1">
                  <c:v>0</c:v>
                </c:pt>
                <c:pt idx="2">
                  <c:v>0</c:v>
                </c:pt>
                <c:pt idx="3">
                  <c:v>20</c:v>
                </c:pt>
                <c:pt idx="4">
                  <c:v>30</c:v>
                </c:pt>
                <c:pt idx="5">
                  <c:v>30</c:v>
                </c:pt>
                <c:pt idx="6">
                  <c:v>30</c:v>
                </c:pt>
                <c:pt idx="7">
                  <c:v>30</c:v>
                </c:pt>
                <c:pt idx="8">
                  <c:v>30</c:v>
                </c:pt>
                <c:pt idx="9">
                  <c:v>30</c:v>
                </c:pt>
                <c:pt idx="10">
                  <c:v>0</c:v>
                </c:pt>
                <c:pt idx="11">
                  <c:v>0</c:v>
                </c:pt>
              </c:numCache>
            </c:numRef>
          </c:val>
        </c:ser>
        <c:ser>
          <c:idx val="1"/>
          <c:order val="1"/>
          <c:tx>
            <c:strRef>
              <c:f>Calculation!$E$85</c:f>
              <c:strCache>
                <c:ptCount val="1"/>
                <c:pt idx="0">
                  <c:v>Grid exported, t</c:v>
                </c:pt>
              </c:strCache>
            </c:strRef>
          </c:tx>
          <c:spPr>
            <a:pattFill prst="ltUpDiag">
              <a:fgClr>
                <a:srgbClr val="00B050"/>
              </a:fgClr>
              <a:bgClr>
                <a:schemeClr val="bg1"/>
              </a:bgClr>
            </a:pattFill>
          </c:spPr>
          <c:invertIfNegative val="0"/>
          <c:cat>
            <c:strRef>
              <c:f>Calculation!$I$2:$T$2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Calculation!$I$85:$T$85</c:f>
              <c:numCache>
                <c:formatCode>#,##0</c:formatCode>
                <c:ptCount val="12"/>
                <c:pt idx="0">
                  <c:v>0</c:v>
                </c:pt>
                <c:pt idx="1">
                  <c:v>0</c:v>
                </c:pt>
                <c:pt idx="2">
                  <c:v>0</c:v>
                </c:pt>
                <c:pt idx="3">
                  <c:v>0</c:v>
                </c:pt>
                <c:pt idx="4">
                  <c:v>107</c:v>
                </c:pt>
                <c:pt idx="5">
                  <c:v>119</c:v>
                </c:pt>
                <c:pt idx="6">
                  <c:v>110</c:v>
                </c:pt>
                <c:pt idx="7">
                  <c:v>98</c:v>
                </c:pt>
                <c:pt idx="8">
                  <c:v>96</c:v>
                </c:pt>
                <c:pt idx="9">
                  <c:v>22</c:v>
                </c:pt>
                <c:pt idx="10">
                  <c:v>0</c:v>
                </c:pt>
                <c:pt idx="11">
                  <c:v>0</c:v>
                </c:pt>
              </c:numCache>
            </c:numRef>
          </c:val>
        </c:ser>
        <c:dLbls>
          <c:showLegendKey val="0"/>
          <c:showVal val="0"/>
          <c:showCatName val="0"/>
          <c:showSerName val="0"/>
          <c:showPercent val="0"/>
          <c:showBubbleSize val="0"/>
        </c:dLbls>
        <c:gapWidth val="150"/>
        <c:shape val="box"/>
        <c:axId val="150887808"/>
        <c:axId val="150939136"/>
        <c:axId val="0"/>
      </c:bar3DChart>
      <c:catAx>
        <c:axId val="150887808"/>
        <c:scaling>
          <c:orientation val="minMax"/>
        </c:scaling>
        <c:delete val="0"/>
        <c:axPos val="b"/>
        <c:majorTickMark val="out"/>
        <c:minorTickMark val="none"/>
        <c:tickLblPos val="low"/>
        <c:txPr>
          <a:bodyPr/>
          <a:lstStyle/>
          <a:p>
            <a:pPr>
              <a:defRPr b="1"/>
            </a:pPr>
            <a:endParaRPr lang="it-IT"/>
          </a:p>
        </c:txPr>
        <c:crossAx val="150939136"/>
        <c:crossesAt val="0"/>
        <c:auto val="1"/>
        <c:lblAlgn val="ctr"/>
        <c:lblOffset val="100"/>
        <c:noMultiLvlLbl val="0"/>
      </c:catAx>
      <c:valAx>
        <c:axId val="150939136"/>
        <c:scaling>
          <c:orientation val="minMax"/>
          <c:min val="0"/>
        </c:scaling>
        <c:delete val="0"/>
        <c:axPos val="l"/>
        <c:majorGridlines/>
        <c:numFmt formatCode="#,##0" sourceLinked="1"/>
        <c:majorTickMark val="out"/>
        <c:minorTickMark val="none"/>
        <c:tickLblPos val="low"/>
        <c:txPr>
          <a:bodyPr/>
          <a:lstStyle/>
          <a:p>
            <a:pPr>
              <a:defRPr b="1"/>
            </a:pPr>
            <a:endParaRPr lang="it-IT"/>
          </a:p>
        </c:txPr>
        <c:crossAx val="150887808"/>
        <c:crosses val="autoZero"/>
        <c:crossBetween val="between"/>
      </c:valAx>
    </c:plotArea>
    <c:legend>
      <c:legendPos val="b"/>
      <c:layout>
        <c:manualLayout>
          <c:xMode val="edge"/>
          <c:yMode val="edge"/>
          <c:x val="2.8517360232006808E-2"/>
          <c:y val="0.88232291189221457"/>
          <c:w val="0.92365301531504607"/>
          <c:h val="0.10436423003219639"/>
        </c:manualLayout>
      </c:layout>
      <c:overlay val="0"/>
      <c:txPr>
        <a:bodyPr/>
        <a:lstStyle/>
        <a:p>
          <a:pPr>
            <a:defRPr sz="1400" b="1"/>
          </a:pPr>
          <a:endParaRPr lang="it-IT"/>
        </a:p>
      </c:txPr>
    </c:legend>
    <c:plotVisOnly val="1"/>
    <c:dispBlanksAs val="gap"/>
    <c:showDLblsOverMax val="0"/>
  </c:chart>
  <c:spPr>
    <a:solidFill>
      <a:sysClr val="window" lastClr="FFFFFF"/>
    </a:solidFill>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fmatch</a:t>
            </a:r>
          </a:p>
        </c:rich>
      </c:tx>
      <c:layout>
        <c:manualLayout>
          <c:xMode val="edge"/>
          <c:yMode val="edge"/>
          <c:x val="0.36807996072878429"/>
          <c:y val="0"/>
        </c:manualLayout>
      </c:layout>
      <c:overlay val="0"/>
    </c:title>
    <c:autoTitleDeleted val="0"/>
    <c:plotArea>
      <c:layout>
        <c:manualLayout>
          <c:layoutTarget val="inner"/>
          <c:xMode val="edge"/>
          <c:yMode val="edge"/>
          <c:x val="7.8919072615923014E-2"/>
          <c:y val="0.16991280439433237"/>
          <c:w val="0.87297681539807526"/>
          <c:h val="0.65989570210607429"/>
        </c:manualLayout>
      </c:layout>
      <c:scatterChart>
        <c:scatterStyle val="lineMarker"/>
        <c:varyColors val="0"/>
        <c:ser>
          <c:idx val="0"/>
          <c:order val="0"/>
          <c:spPr>
            <a:ln w="12700">
              <a:solidFill>
                <a:schemeClr val="tx1"/>
              </a:solidFill>
            </a:ln>
          </c:spPr>
          <c:xVal>
            <c:numRef>
              <c:f>Fmatch!$E$32:$E$43</c:f>
              <c:numCache>
                <c:formatCode>0.0</c:formatCode>
                <c:ptCount val="12"/>
                <c:pt idx="0">
                  <c:v>0</c:v>
                </c:pt>
                <c:pt idx="1">
                  <c:v>0.1</c:v>
                </c:pt>
                <c:pt idx="2">
                  <c:v>0.2</c:v>
                </c:pt>
                <c:pt idx="3">
                  <c:v>0.4</c:v>
                </c:pt>
                <c:pt idx="4">
                  <c:v>0.6</c:v>
                </c:pt>
                <c:pt idx="5">
                  <c:v>0.8</c:v>
                </c:pt>
                <c:pt idx="6">
                  <c:v>1</c:v>
                </c:pt>
                <c:pt idx="7">
                  <c:v>1.5</c:v>
                </c:pt>
                <c:pt idx="8">
                  <c:v>2</c:v>
                </c:pt>
                <c:pt idx="9">
                  <c:v>3</c:v>
                </c:pt>
                <c:pt idx="10">
                  <c:v>4</c:v>
                </c:pt>
                <c:pt idx="11">
                  <c:v>5</c:v>
                </c:pt>
              </c:numCache>
            </c:numRef>
          </c:xVal>
          <c:yVal>
            <c:numRef>
              <c:f>Fmatch!$F$32:$F$43</c:f>
              <c:numCache>
                <c:formatCode>0.00</c:formatCode>
                <c:ptCount val="12"/>
                <c:pt idx="0">
                  <c:v>1</c:v>
                </c:pt>
                <c:pt idx="1">
                  <c:v>0.90099009900990101</c:v>
                </c:pt>
                <c:pt idx="2">
                  <c:v>0.80769230769230771</c:v>
                </c:pt>
                <c:pt idx="3">
                  <c:v>0.65517241379310343</c:v>
                </c:pt>
                <c:pt idx="4">
                  <c:v>0.55882352941176472</c:v>
                </c:pt>
                <c:pt idx="5">
                  <c:v>0.51219512195121952</c:v>
                </c:pt>
                <c:pt idx="6">
                  <c:v>0.5</c:v>
                </c:pt>
                <c:pt idx="7">
                  <c:v>0.53846153846153844</c:v>
                </c:pt>
                <c:pt idx="8">
                  <c:v>0.6</c:v>
                </c:pt>
                <c:pt idx="9">
                  <c:v>0.70000000000000007</c:v>
                </c:pt>
                <c:pt idx="10">
                  <c:v>0.76470588235294112</c:v>
                </c:pt>
                <c:pt idx="11">
                  <c:v>0.80769230769230771</c:v>
                </c:pt>
              </c:numCache>
            </c:numRef>
          </c:yVal>
          <c:smooth val="1"/>
        </c:ser>
        <c:dLbls>
          <c:showLegendKey val="0"/>
          <c:showVal val="0"/>
          <c:showCatName val="0"/>
          <c:showSerName val="0"/>
          <c:showPercent val="0"/>
          <c:showBubbleSize val="0"/>
        </c:dLbls>
        <c:axId val="151567744"/>
        <c:axId val="151975040"/>
      </c:scatterChart>
      <c:valAx>
        <c:axId val="151567744"/>
        <c:scaling>
          <c:orientation val="minMax"/>
          <c:max val="5"/>
          <c:min val="0"/>
        </c:scaling>
        <c:delete val="0"/>
        <c:axPos val="b"/>
        <c:numFmt formatCode="0.0" sourceLinked="1"/>
        <c:majorTickMark val="out"/>
        <c:minorTickMark val="none"/>
        <c:tickLblPos val="nextTo"/>
        <c:crossAx val="151975040"/>
        <c:crosses val="autoZero"/>
        <c:crossBetween val="midCat"/>
        <c:majorUnit val="1"/>
        <c:minorUnit val="0.4"/>
      </c:valAx>
      <c:valAx>
        <c:axId val="151975040"/>
        <c:scaling>
          <c:orientation val="minMax"/>
          <c:max val="1.2"/>
          <c:min val="0"/>
        </c:scaling>
        <c:delete val="0"/>
        <c:axPos val="l"/>
        <c:majorGridlines/>
        <c:numFmt formatCode="0.00" sourceLinked="1"/>
        <c:majorTickMark val="out"/>
        <c:minorTickMark val="none"/>
        <c:tickLblPos val="nextTo"/>
        <c:crossAx val="151567744"/>
        <c:crosses val="autoZero"/>
        <c:crossBetween val="midCat"/>
        <c:majorUnit val="0.2"/>
        <c:minorUnit val="4.0000000000000008E-2"/>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fmatch</a:t>
            </a:r>
          </a:p>
        </c:rich>
      </c:tx>
      <c:layout/>
      <c:overlay val="0"/>
    </c:title>
    <c:autoTitleDeleted val="0"/>
    <c:plotArea>
      <c:layout>
        <c:manualLayout>
          <c:layoutTarget val="inner"/>
          <c:xMode val="edge"/>
          <c:yMode val="edge"/>
          <c:x val="7.8919072615923014E-2"/>
          <c:y val="0.13924795858850977"/>
          <c:w val="0.87297681539807526"/>
          <c:h val="0.74477216389617962"/>
        </c:manualLayout>
      </c:layout>
      <c:scatterChart>
        <c:scatterStyle val="lineMarker"/>
        <c:varyColors val="0"/>
        <c:ser>
          <c:idx val="0"/>
          <c:order val="0"/>
          <c:spPr>
            <a:ln w="12700">
              <a:solidFill>
                <a:schemeClr val="tx1"/>
              </a:solidFill>
            </a:ln>
          </c:spPr>
          <c:xVal>
            <c:numRef>
              <c:f>Fmatch!$E$32:$E$43</c:f>
              <c:numCache>
                <c:formatCode>0.0</c:formatCode>
                <c:ptCount val="12"/>
                <c:pt idx="0">
                  <c:v>0</c:v>
                </c:pt>
                <c:pt idx="1">
                  <c:v>0.1</c:v>
                </c:pt>
                <c:pt idx="2">
                  <c:v>0.2</c:v>
                </c:pt>
                <c:pt idx="3">
                  <c:v>0.4</c:v>
                </c:pt>
                <c:pt idx="4">
                  <c:v>0.6</c:v>
                </c:pt>
                <c:pt idx="5">
                  <c:v>0.8</c:v>
                </c:pt>
                <c:pt idx="6">
                  <c:v>1</c:v>
                </c:pt>
                <c:pt idx="7">
                  <c:v>1.5</c:v>
                </c:pt>
                <c:pt idx="8">
                  <c:v>2</c:v>
                </c:pt>
                <c:pt idx="9">
                  <c:v>3</c:v>
                </c:pt>
                <c:pt idx="10">
                  <c:v>4</c:v>
                </c:pt>
                <c:pt idx="11">
                  <c:v>5</c:v>
                </c:pt>
              </c:numCache>
            </c:numRef>
          </c:xVal>
          <c:yVal>
            <c:numRef>
              <c:f>Fmatch!$F$32:$F$43</c:f>
              <c:numCache>
                <c:formatCode>0.00</c:formatCode>
                <c:ptCount val="12"/>
                <c:pt idx="0">
                  <c:v>1</c:v>
                </c:pt>
                <c:pt idx="1">
                  <c:v>0.90099009900990101</c:v>
                </c:pt>
                <c:pt idx="2">
                  <c:v>0.80769230769230771</c:v>
                </c:pt>
                <c:pt idx="3">
                  <c:v>0.65517241379310343</c:v>
                </c:pt>
                <c:pt idx="4">
                  <c:v>0.55882352941176472</c:v>
                </c:pt>
                <c:pt idx="5">
                  <c:v>0.51219512195121952</c:v>
                </c:pt>
                <c:pt idx="6">
                  <c:v>0.5</c:v>
                </c:pt>
                <c:pt idx="7">
                  <c:v>0.53846153846153844</c:v>
                </c:pt>
                <c:pt idx="8">
                  <c:v>0.6</c:v>
                </c:pt>
                <c:pt idx="9">
                  <c:v>0.70000000000000007</c:v>
                </c:pt>
                <c:pt idx="10">
                  <c:v>0.76470588235294112</c:v>
                </c:pt>
                <c:pt idx="11">
                  <c:v>0.80769230769230771</c:v>
                </c:pt>
              </c:numCache>
            </c:numRef>
          </c:yVal>
          <c:smooth val="1"/>
        </c:ser>
        <c:dLbls>
          <c:showLegendKey val="0"/>
          <c:showVal val="0"/>
          <c:showCatName val="0"/>
          <c:showSerName val="0"/>
          <c:showPercent val="0"/>
          <c:showBubbleSize val="0"/>
        </c:dLbls>
        <c:axId val="155375872"/>
        <c:axId val="155541888"/>
      </c:scatterChart>
      <c:valAx>
        <c:axId val="155375872"/>
        <c:scaling>
          <c:orientation val="minMax"/>
        </c:scaling>
        <c:delete val="0"/>
        <c:axPos val="b"/>
        <c:numFmt formatCode="0.0" sourceLinked="1"/>
        <c:majorTickMark val="out"/>
        <c:minorTickMark val="none"/>
        <c:tickLblPos val="nextTo"/>
        <c:crossAx val="155541888"/>
        <c:crosses val="autoZero"/>
        <c:crossBetween val="midCat"/>
      </c:valAx>
      <c:valAx>
        <c:axId val="155541888"/>
        <c:scaling>
          <c:orientation val="minMax"/>
          <c:max val="1.2"/>
          <c:min val="0"/>
        </c:scaling>
        <c:delete val="0"/>
        <c:axPos val="l"/>
        <c:majorGridlines/>
        <c:numFmt formatCode="0.00" sourceLinked="1"/>
        <c:majorTickMark val="out"/>
        <c:minorTickMark val="none"/>
        <c:tickLblPos val="nextTo"/>
        <c:crossAx val="155375872"/>
        <c:crosses val="autoZero"/>
        <c:crossBetween val="midCat"/>
        <c:majorUnit val="0.2"/>
        <c:minorUnit val="4.0000000000000008E-2"/>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pPr>
        <a:solidFill>
          <a:sysClr val="window" lastClr="FFFFFF"/>
        </a:solidFill>
      </c:spPr>
    </c:sideWall>
    <c:backWall>
      <c:thickness val="0"/>
      <c:spPr>
        <a:solidFill>
          <a:sysClr val="window" lastClr="FFFFFF"/>
        </a:solidFill>
      </c:spPr>
    </c:backWall>
    <c:plotArea>
      <c:layout>
        <c:manualLayout>
          <c:layoutTarget val="inner"/>
          <c:xMode val="edge"/>
          <c:yMode val="edge"/>
          <c:x val="5.6277681563167238E-2"/>
          <c:y val="3.6902572831821398E-2"/>
          <c:w val="0.92374368427751563"/>
          <c:h val="0.80670026061745237"/>
        </c:manualLayout>
      </c:layout>
      <c:bar3DChart>
        <c:barDir val="col"/>
        <c:grouping val="clustered"/>
        <c:varyColors val="0"/>
        <c:ser>
          <c:idx val="0"/>
          <c:order val="0"/>
          <c:tx>
            <c:v>               </c:v>
          </c:tx>
          <c:spPr>
            <a:pattFill prst="ltDnDiag">
              <a:fgClr>
                <a:srgbClr val="FF0000"/>
              </a:fgClr>
              <a:bgClr>
                <a:schemeClr val="bg1"/>
              </a:bgClr>
            </a:pattFill>
          </c:spPr>
          <c:invertIfNegative val="0"/>
          <c:cat>
            <c:strRef>
              <c:f>'Annex calculation '!$I$2:$T$2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'Annex calculation '!$I$75:$T$75</c:f>
              <c:numCache>
                <c:formatCode>#,##0</c:formatCode>
                <c:ptCount val="12"/>
                <c:pt idx="0">
                  <c:v>200</c:v>
                </c:pt>
                <c:pt idx="1">
                  <c:v>160</c:v>
                </c:pt>
                <c:pt idx="2">
                  <c:v>100</c:v>
                </c:pt>
                <c:pt idx="3">
                  <c:v>90</c:v>
                </c:pt>
                <c:pt idx="4">
                  <c:v>50</c:v>
                </c:pt>
                <c:pt idx="5">
                  <c:v>60</c:v>
                </c:pt>
                <c:pt idx="6">
                  <c:v>80</c:v>
                </c:pt>
                <c:pt idx="7">
                  <c:v>70</c:v>
                </c:pt>
                <c:pt idx="8">
                  <c:v>50</c:v>
                </c:pt>
                <c:pt idx="9">
                  <c:v>80</c:v>
                </c:pt>
                <c:pt idx="10">
                  <c:v>120</c:v>
                </c:pt>
                <c:pt idx="11">
                  <c:v>160</c:v>
                </c:pt>
              </c:numCache>
            </c:numRef>
          </c:val>
        </c:ser>
        <c:ser>
          <c:idx val="2"/>
          <c:order val="1"/>
          <c:tx>
            <c:v>               </c:v>
          </c:tx>
          <c:spPr>
            <a:solidFill>
              <a:schemeClr val="tx2">
                <a:lumMod val="40000"/>
                <a:lumOff val="60000"/>
              </a:schemeClr>
            </a:solidFill>
          </c:spPr>
          <c:invertIfNegative val="0"/>
          <c:cat>
            <c:strRef>
              <c:f>'Annex calculation '!$I$2:$T$2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'Annex calculation '!$I$76:$T$76</c:f>
              <c:numCache>
                <c:formatCode>#,##0</c:formatCode>
                <c:ptCount val="12"/>
                <c:pt idx="0">
                  <c:v>30</c:v>
                </c:pt>
                <c:pt idx="1">
                  <c:v>30</c:v>
                </c:pt>
                <c:pt idx="2">
                  <c:v>30</c:v>
                </c:pt>
                <c:pt idx="3">
                  <c:v>30</c:v>
                </c:pt>
                <c:pt idx="4">
                  <c:v>30</c:v>
                </c:pt>
                <c:pt idx="5">
                  <c:v>30</c:v>
                </c:pt>
                <c:pt idx="6">
                  <c:v>30</c:v>
                </c:pt>
                <c:pt idx="7">
                  <c:v>30</c:v>
                </c:pt>
                <c:pt idx="8">
                  <c:v>30</c:v>
                </c:pt>
                <c:pt idx="9">
                  <c:v>30</c:v>
                </c:pt>
                <c:pt idx="10">
                  <c:v>30</c:v>
                </c:pt>
                <c:pt idx="11">
                  <c:v>30</c:v>
                </c:pt>
              </c:numCache>
            </c:numRef>
          </c:val>
        </c:ser>
        <c:ser>
          <c:idx val="1"/>
          <c:order val="2"/>
          <c:tx>
            <c:v>               </c:v>
          </c:tx>
          <c:spPr>
            <a:pattFill prst="ltUpDiag">
              <a:fgClr>
                <a:srgbClr val="00B050"/>
              </a:fgClr>
              <a:bgClr>
                <a:schemeClr val="bg1"/>
              </a:bgClr>
            </a:pattFill>
          </c:spPr>
          <c:invertIfNegative val="0"/>
          <c:cat>
            <c:strRef>
              <c:f>'Annex calculation '!$I$2:$T$2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'Annex calculation '!$I$77:$T$77</c:f>
              <c:numCache>
                <c:formatCode>#,##0</c:formatCode>
                <c:ptCount val="12"/>
                <c:pt idx="0">
                  <c:v>44</c:v>
                </c:pt>
                <c:pt idx="1">
                  <c:v>55</c:v>
                </c:pt>
                <c:pt idx="2">
                  <c:v>77</c:v>
                </c:pt>
                <c:pt idx="3">
                  <c:v>110</c:v>
                </c:pt>
                <c:pt idx="4">
                  <c:v>187</c:v>
                </c:pt>
                <c:pt idx="5">
                  <c:v>209</c:v>
                </c:pt>
                <c:pt idx="6">
                  <c:v>220</c:v>
                </c:pt>
                <c:pt idx="7">
                  <c:v>198</c:v>
                </c:pt>
                <c:pt idx="8">
                  <c:v>176</c:v>
                </c:pt>
                <c:pt idx="9">
                  <c:v>132</c:v>
                </c:pt>
                <c:pt idx="10">
                  <c:v>88</c:v>
                </c:pt>
                <c:pt idx="11">
                  <c:v>55</c:v>
                </c:pt>
              </c:numCache>
            </c:numRef>
          </c:val>
        </c:ser>
        <c:dLbls>
          <c:showLegendKey val="0"/>
          <c:showVal val="0"/>
          <c:showCatName val="0"/>
          <c:showSerName val="0"/>
          <c:showPercent val="0"/>
          <c:showBubbleSize val="0"/>
        </c:dLbls>
        <c:gapWidth val="150"/>
        <c:shape val="box"/>
        <c:axId val="127107072"/>
        <c:axId val="127108608"/>
        <c:axId val="0"/>
      </c:bar3DChart>
      <c:catAx>
        <c:axId val="127107072"/>
        <c:scaling>
          <c:orientation val="minMax"/>
        </c:scaling>
        <c:delete val="0"/>
        <c:axPos val="b"/>
        <c:majorTickMark val="out"/>
        <c:minorTickMark val="none"/>
        <c:tickLblPos val="low"/>
        <c:txPr>
          <a:bodyPr/>
          <a:lstStyle/>
          <a:p>
            <a:pPr>
              <a:defRPr b="1"/>
            </a:pPr>
            <a:endParaRPr lang="it-IT"/>
          </a:p>
        </c:txPr>
        <c:crossAx val="127108608"/>
        <c:crossesAt val="0"/>
        <c:auto val="1"/>
        <c:lblAlgn val="ctr"/>
        <c:lblOffset val="100"/>
        <c:noMultiLvlLbl val="0"/>
      </c:catAx>
      <c:valAx>
        <c:axId val="127108608"/>
        <c:scaling>
          <c:orientation val="minMax"/>
          <c:min val="0"/>
        </c:scaling>
        <c:delete val="0"/>
        <c:axPos val="l"/>
        <c:majorGridlines/>
        <c:numFmt formatCode="#,##0" sourceLinked="1"/>
        <c:majorTickMark val="out"/>
        <c:minorTickMark val="none"/>
        <c:tickLblPos val="low"/>
        <c:txPr>
          <a:bodyPr/>
          <a:lstStyle/>
          <a:p>
            <a:pPr>
              <a:defRPr b="1"/>
            </a:pPr>
            <a:endParaRPr lang="it-IT"/>
          </a:p>
        </c:txPr>
        <c:crossAx val="127107072"/>
        <c:crosses val="autoZero"/>
        <c:crossBetween val="between"/>
      </c:valAx>
    </c:plotArea>
    <c:legend>
      <c:legendPos val="b"/>
      <c:layout>
        <c:manualLayout>
          <c:xMode val="edge"/>
          <c:yMode val="edge"/>
          <c:x val="4.8601975971115485E-2"/>
          <c:y val="0.89563581925809521"/>
          <c:w val="0.92365301531504607"/>
          <c:h val="0.10436423003219639"/>
        </c:manualLayout>
      </c:layout>
      <c:overlay val="0"/>
      <c:txPr>
        <a:bodyPr/>
        <a:lstStyle/>
        <a:p>
          <a:pPr>
            <a:defRPr sz="2400" b="1"/>
          </a:pPr>
          <a:endParaRPr lang="it-IT"/>
        </a:p>
      </c:txPr>
    </c:legend>
    <c:plotVisOnly val="1"/>
    <c:dispBlanksAs val="gap"/>
    <c:showDLblsOverMax val="0"/>
  </c:chart>
  <c:spPr>
    <a:solidFill>
      <a:sysClr val="window" lastClr="FFFFFF"/>
    </a:solidFill>
  </c:spPr>
  <c:printSettings>
    <c:headerFooter/>
    <c:pageMargins b="0.75000000000000022" l="0.70000000000000018" r="0.70000000000000018" t="0.75000000000000022" header="0.3000000000000001" footer="0.300000000000000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5"/>
          <c:order val="0"/>
          <c:tx>
            <c:strRef>
              <c:f>'Annex calculation '!$E$86</c:f>
              <c:strCache>
                <c:ptCount val="1"/>
                <c:pt idx="0">
                  <c:v>Grid delivered, t</c:v>
                </c:pt>
              </c:strCache>
            </c:strRef>
          </c:tx>
          <c:spPr>
            <a:pattFill prst="dkDnDiag">
              <a:fgClr>
                <a:srgbClr val="FF0000"/>
              </a:fgClr>
              <a:bgClr>
                <a:schemeClr val="bg1"/>
              </a:bgClr>
            </a:pattFill>
          </c:spPr>
          <c:invertIfNegative val="0"/>
          <c:cat>
            <c:strRef>
              <c:f>'Annex calculation '!$I$2:$T$2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'Annex calculation '!$I$86:$T$86</c:f>
              <c:numCache>
                <c:formatCode>#,##0</c:formatCode>
                <c:ptCount val="12"/>
                <c:pt idx="0">
                  <c:v>156</c:v>
                </c:pt>
                <c:pt idx="1">
                  <c:v>105</c:v>
                </c:pt>
                <c:pt idx="2">
                  <c:v>23</c:v>
                </c:pt>
                <c:pt idx="3">
                  <c:v>0</c:v>
                </c:pt>
                <c:pt idx="4">
                  <c:v>0</c:v>
                </c:pt>
                <c:pt idx="5">
                  <c:v>0</c:v>
                </c:pt>
                <c:pt idx="6">
                  <c:v>0</c:v>
                </c:pt>
                <c:pt idx="7">
                  <c:v>0</c:v>
                </c:pt>
                <c:pt idx="8">
                  <c:v>0</c:v>
                </c:pt>
                <c:pt idx="9">
                  <c:v>0</c:v>
                </c:pt>
                <c:pt idx="10">
                  <c:v>32</c:v>
                </c:pt>
                <c:pt idx="11">
                  <c:v>105</c:v>
                </c:pt>
              </c:numCache>
            </c:numRef>
          </c:val>
        </c:ser>
        <c:ser>
          <c:idx val="4"/>
          <c:order val="1"/>
          <c:tx>
            <c:strRef>
              <c:f>'Annex calculation '!$E$84</c:f>
              <c:strCache>
                <c:ptCount val="1"/>
                <c:pt idx="0">
                  <c:v>Grid exported, t</c:v>
                </c:pt>
              </c:strCache>
            </c:strRef>
          </c:tx>
          <c:spPr>
            <a:pattFill prst="ltUpDiag">
              <a:fgClr>
                <a:srgbClr val="33CC33"/>
              </a:fgClr>
              <a:bgClr>
                <a:schemeClr val="bg1"/>
              </a:bgClr>
            </a:pattFill>
          </c:spPr>
          <c:invertIfNegative val="0"/>
          <c:cat>
            <c:strRef>
              <c:f>'Annex calculation '!$I$2:$T$2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'Annex calculation '!$I$185:$T$185</c:f>
              <c:numCache>
                <c:formatCode>#,##0</c:formatCode>
                <c:ptCount val="12"/>
                <c:pt idx="0">
                  <c:v>0</c:v>
                </c:pt>
                <c:pt idx="1">
                  <c:v>0</c:v>
                </c:pt>
                <c:pt idx="2">
                  <c:v>0</c:v>
                </c:pt>
                <c:pt idx="3">
                  <c:v>0</c:v>
                </c:pt>
                <c:pt idx="4">
                  <c:v>-107</c:v>
                </c:pt>
                <c:pt idx="5">
                  <c:v>-119</c:v>
                </c:pt>
                <c:pt idx="6">
                  <c:v>-110</c:v>
                </c:pt>
                <c:pt idx="7">
                  <c:v>-98</c:v>
                </c:pt>
                <c:pt idx="8">
                  <c:v>-96</c:v>
                </c:pt>
                <c:pt idx="9">
                  <c:v>-22</c:v>
                </c:pt>
                <c:pt idx="10">
                  <c:v>0</c:v>
                </c:pt>
                <c:pt idx="11">
                  <c:v>0</c:v>
                </c:pt>
              </c:numCache>
            </c:numRef>
          </c:val>
        </c:ser>
        <c:dLbls>
          <c:showLegendKey val="0"/>
          <c:showVal val="0"/>
          <c:showCatName val="0"/>
          <c:showSerName val="0"/>
          <c:showPercent val="0"/>
          <c:showBubbleSize val="0"/>
        </c:dLbls>
        <c:gapWidth val="150"/>
        <c:shape val="box"/>
        <c:axId val="123397248"/>
        <c:axId val="123398784"/>
        <c:axId val="0"/>
      </c:bar3DChart>
      <c:catAx>
        <c:axId val="123397248"/>
        <c:scaling>
          <c:orientation val="minMax"/>
        </c:scaling>
        <c:delete val="0"/>
        <c:axPos val="b"/>
        <c:majorTickMark val="out"/>
        <c:minorTickMark val="none"/>
        <c:tickLblPos val="low"/>
        <c:txPr>
          <a:bodyPr/>
          <a:lstStyle/>
          <a:p>
            <a:pPr>
              <a:defRPr b="1"/>
            </a:pPr>
            <a:endParaRPr lang="it-IT"/>
          </a:p>
        </c:txPr>
        <c:crossAx val="123398784"/>
        <c:crossesAt val="0"/>
        <c:auto val="1"/>
        <c:lblAlgn val="ctr"/>
        <c:lblOffset val="100"/>
        <c:noMultiLvlLbl val="0"/>
      </c:catAx>
      <c:valAx>
        <c:axId val="123398784"/>
        <c:scaling>
          <c:orientation val="minMax"/>
          <c:max val="300"/>
          <c:min val="-200"/>
        </c:scaling>
        <c:delete val="0"/>
        <c:axPos val="l"/>
        <c:majorGridlines>
          <c:spPr>
            <a:ln w="9525">
              <a:solidFill>
                <a:sysClr val="windowText" lastClr="000000"/>
              </a:solidFill>
            </a:ln>
          </c:spPr>
        </c:majorGridlines>
        <c:numFmt formatCode="#,##0" sourceLinked="1"/>
        <c:majorTickMark val="out"/>
        <c:minorTickMark val="none"/>
        <c:tickLblPos val="low"/>
        <c:txPr>
          <a:bodyPr/>
          <a:lstStyle/>
          <a:p>
            <a:pPr>
              <a:defRPr b="1"/>
            </a:pPr>
            <a:endParaRPr lang="it-IT"/>
          </a:p>
        </c:txPr>
        <c:crossAx val="123397248"/>
        <c:crosses val="autoZero"/>
        <c:crossBetween val="between"/>
        <c:majorUnit val="50"/>
      </c:valAx>
    </c:plotArea>
    <c:legend>
      <c:legendPos val="b"/>
      <c:layout>
        <c:manualLayout>
          <c:xMode val="edge"/>
          <c:yMode val="edge"/>
          <c:x val="4.8601975971115485E-2"/>
          <c:y val="0.86192716444415529"/>
          <c:w val="0.92278298145859461"/>
          <c:h val="0.10757727875580265"/>
        </c:manualLayout>
      </c:layout>
      <c:overlay val="0"/>
      <c:txPr>
        <a:bodyPr/>
        <a:lstStyle/>
        <a:p>
          <a:pPr>
            <a:defRPr b="1"/>
          </a:pPr>
          <a:endParaRPr lang="it-IT"/>
        </a:p>
      </c:txPr>
    </c:legend>
    <c:plotVisOnly val="1"/>
    <c:dispBlanksAs val="gap"/>
    <c:showDLblsOverMax val="0"/>
  </c:chart>
  <c:spPr>
    <a:solidFill>
      <a:sysClr val="window" lastClr="FFFFFF"/>
    </a:solidFill>
  </c:spPr>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pPr>
        <a:solidFill>
          <a:sysClr val="window" lastClr="FFFFFF"/>
        </a:solidFill>
      </c:spPr>
    </c:sideWall>
    <c:backWall>
      <c:thickness val="0"/>
      <c:spPr>
        <a:solidFill>
          <a:sysClr val="window" lastClr="FFFFFF"/>
        </a:solidFill>
      </c:spPr>
    </c:backWall>
    <c:plotArea>
      <c:layout>
        <c:manualLayout>
          <c:layoutTarget val="inner"/>
          <c:xMode val="edge"/>
          <c:yMode val="edge"/>
          <c:x val="5.9981297724842883E-2"/>
          <c:y val="6.0199958961005877E-2"/>
          <c:w val="0.92374368427751563"/>
          <c:h val="0.7567773959526537"/>
        </c:manualLayout>
      </c:layout>
      <c:bar3DChart>
        <c:barDir val="col"/>
        <c:grouping val="clustered"/>
        <c:varyColors val="0"/>
        <c:ser>
          <c:idx val="0"/>
          <c:order val="0"/>
          <c:tx>
            <c:strRef>
              <c:f>'Annex calculation '!$E$83</c:f>
              <c:strCache>
                <c:ptCount val="1"/>
                <c:pt idx="0">
                  <c:v>Exported for non EPB uses</c:v>
                </c:pt>
              </c:strCache>
            </c:strRef>
          </c:tx>
          <c:spPr>
            <a:pattFill prst="ltDnDiag">
              <a:fgClr>
                <a:srgbClr val="0033CC"/>
              </a:fgClr>
              <a:bgClr>
                <a:schemeClr val="bg1"/>
              </a:bgClr>
            </a:pattFill>
          </c:spPr>
          <c:invertIfNegative val="0"/>
          <c:cat>
            <c:strRef>
              <c:f>'Annex calculation '!$I$2:$T$2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'Annex calculation '!$I$83:$T$83</c:f>
              <c:numCache>
                <c:formatCode>#,##0</c:formatCode>
                <c:ptCount val="12"/>
                <c:pt idx="0">
                  <c:v>0</c:v>
                </c:pt>
                <c:pt idx="1">
                  <c:v>0</c:v>
                </c:pt>
                <c:pt idx="2">
                  <c:v>0</c:v>
                </c:pt>
                <c:pt idx="3">
                  <c:v>20</c:v>
                </c:pt>
                <c:pt idx="4">
                  <c:v>30</c:v>
                </c:pt>
                <c:pt idx="5">
                  <c:v>30</c:v>
                </c:pt>
                <c:pt idx="6">
                  <c:v>30</c:v>
                </c:pt>
                <c:pt idx="7">
                  <c:v>30</c:v>
                </c:pt>
                <c:pt idx="8">
                  <c:v>30</c:v>
                </c:pt>
                <c:pt idx="9">
                  <c:v>30</c:v>
                </c:pt>
                <c:pt idx="10">
                  <c:v>0</c:v>
                </c:pt>
                <c:pt idx="11">
                  <c:v>0</c:v>
                </c:pt>
              </c:numCache>
            </c:numRef>
          </c:val>
        </c:ser>
        <c:ser>
          <c:idx val="1"/>
          <c:order val="1"/>
          <c:tx>
            <c:strRef>
              <c:f>'Annex calculation '!$E$84</c:f>
              <c:strCache>
                <c:ptCount val="1"/>
                <c:pt idx="0">
                  <c:v>Grid exported, t</c:v>
                </c:pt>
              </c:strCache>
            </c:strRef>
          </c:tx>
          <c:spPr>
            <a:pattFill prst="ltUpDiag">
              <a:fgClr>
                <a:srgbClr val="00B050"/>
              </a:fgClr>
              <a:bgClr>
                <a:schemeClr val="bg1"/>
              </a:bgClr>
            </a:pattFill>
          </c:spPr>
          <c:invertIfNegative val="0"/>
          <c:cat>
            <c:strRef>
              <c:f>'Annex calculation '!$I$2:$T$2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'Annex calculation '!$I$84:$T$84</c:f>
              <c:numCache>
                <c:formatCode>#,##0</c:formatCode>
                <c:ptCount val="12"/>
                <c:pt idx="0">
                  <c:v>0</c:v>
                </c:pt>
                <c:pt idx="1">
                  <c:v>0</c:v>
                </c:pt>
                <c:pt idx="2">
                  <c:v>0</c:v>
                </c:pt>
                <c:pt idx="3">
                  <c:v>0</c:v>
                </c:pt>
                <c:pt idx="4">
                  <c:v>107</c:v>
                </c:pt>
                <c:pt idx="5">
                  <c:v>119</c:v>
                </c:pt>
                <c:pt idx="6">
                  <c:v>110</c:v>
                </c:pt>
                <c:pt idx="7">
                  <c:v>98</c:v>
                </c:pt>
                <c:pt idx="8">
                  <c:v>96</c:v>
                </c:pt>
                <c:pt idx="9">
                  <c:v>22</c:v>
                </c:pt>
                <c:pt idx="10">
                  <c:v>0</c:v>
                </c:pt>
                <c:pt idx="11">
                  <c:v>0</c:v>
                </c:pt>
              </c:numCache>
            </c:numRef>
          </c:val>
        </c:ser>
        <c:dLbls>
          <c:showLegendKey val="0"/>
          <c:showVal val="0"/>
          <c:showCatName val="0"/>
          <c:showSerName val="0"/>
          <c:showPercent val="0"/>
          <c:showBubbleSize val="0"/>
        </c:dLbls>
        <c:gapWidth val="150"/>
        <c:shape val="box"/>
        <c:axId val="151949312"/>
        <c:axId val="151950848"/>
        <c:axId val="0"/>
      </c:bar3DChart>
      <c:catAx>
        <c:axId val="151949312"/>
        <c:scaling>
          <c:orientation val="minMax"/>
        </c:scaling>
        <c:delete val="0"/>
        <c:axPos val="b"/>
        <c:majorTickMark val="out"/>
        <c:minorTickMark val="none"/>
        <c:tickLblPos val="low"/>
        <c:txPr>
          <a:bodyPr/>
          <a:lstStyle/>
          <a:p>
            <a:pPr>
              <a:defRPr b="1"/>
            </a:pPr>
            <a:endParaRPr lang="it-IT"/>
          </a:p>
        </c:txPr>
        <c:crossAx val="151950848"/>
        <c:crossesAt val="0"/>
        <c:auto val="1"/>
        <c:lblAlgn val="ctr"/>
        <c:lblOffset val="100"/>
        <c:noMultiLvlLbl val="0"/>
      </c:catAx>
      <c:valAx>
        <c:axId val="151950848"/>
        <c:scaling>
          <c:orientation val="minMax"/>
          <c:min val="0"/>
        </c:scaling>
        <c:delete val="0"/>
        <c:axPos val="l"/>
        <c:majorGridlines/>
        <c:numFmt formatCode="#,##0" sourceLinked="1"/>
        <c:majorTickMark val="out"/>
        <c:minorTickMark val="none"/>
        <c:tickLblPos val="low"/>
        <c:txPr>
          <a:bodyPr/>
          <a:lstStyle/>
          <a:p>
            <a:pPr>
              <a:defRPr b="1"/>
            </a:pPr>
            <a:endParaRPr lang="it-IT"/>
          </a:p>
        </c:txPr>
        <c:crossAx val="151949312"/>
        <c:crosses val="autoZero"/>
        <c:crossBetween val="between"/>
      </c:valAx>
    </c:plotArea>
    <c:legend>
      <c:legendPos val="b"/>
      <c:layout>
        <c:manualLayout>
          <c:xMode val="edge"/>
          <c:yMode val="edge"/>
          <c:x val="2.8517360232006808E-2"/>
          <c:y val="0.88232291189221457"/>
          <c:w val="0.92365301531504607"/>
          <c:h val="0.10436423003219639"/>
        </c:manualLayout>
      </c:layout>
      <c:overlay val="0"/>
      <c:txPr>
        <a:bodyPr/>
        <a:lstStyle/>
        <a:p>
          <a:pPr>
            <a:defRPr sz="1400" b="1"/>
          </a:pPr>
          <a:endParaRPr lang="it-IT"/>
        </a:p>
      </c:txPr>
    </c:legend>
    <c:plotVisOnly val="1"/>
    <c:dispBlanksAs val="gap"/>
    <c:showDLblsOverMax val="0"/>
  </c:chart>
  <c:spPr>
    <a:solidFill>
      <a:sysClr val="window" lastClr="FFFFFF"/>
    </a:solidFill>
  </c:spPr>
  <c:printSettings>
    <c:headerFooter/>
    <c:pageMargins b="0.75000000000000022" l="0.70000000000000018" r="0.70000000000000018" t="0.75000000000000022" header="0.3000000000000001" footer="0.3000000000000001"/>
    <c:pageSetup/>
  </c:printSettings>
</c:chartSpace>
</file>

<file path=xl/ctrlProps/ctrlProp1.xml><?xml version="1.0" encoding="utf-8"?>
<formControlPr xmlns="http://schemas.microsoft.com/office/spreadsheetml/2009/9/main" objectType="Spin" dx="15" fmlaLink="$H$8" inc="10" max="1000" page="10" val="10"/>
</file>

<file path=xl/ctrlProps/ctrlProp2.xml><?xml version="1.0" encoding="utf-8"?>
<formControlPr xmlns="http://schemas.microsoft.com/office/spreadsheetml/2009/9/main" objectType="Drop" dropStyle="combo" dx="15" fmlaLink="$A$14" fmlaRange="$G$9:$G$11" noThreeD="1" val="0"/>
</file>

<file path=xl/ctrlProps/ctrlProp3.xml><?xml version="1.0" encoding="utf-8"?>
<formControlPr xmlns="http://schemas.microsoft.com/office/spreadsheetml/2009/9/main" objectType="Drop" dropStyle="combo" dx="15" fmlaLink="$A$28" fmlaRange="$Z$22:$Z$23" noThreeD="1" sel="2" val="0"/>
</file>

<file path=xl/ctrlProps/ctrlProp4.xml><?xml version="1.0" encoding="utf-8"?>
<formControlPr xmlns="http://schemas.microsoft.com/office/spreadsheetml/2009/9/main" objectType="Spin" dx="15" fmlaLink="$A$59" inc="10" max="500" page="10" val="220"/>
</file>

<file path=xl/ctrlProps/ctrlProp5.xml><?xml version="1.0" encoding="utf-8"?>
<formControlPr xmlns="http://schemas.microsoft.com/office/spreadsheetml/2009/9/main" objectType="Spin" dx="15" fmlaLink="$A$46" inc="10" max="500" page="10" val="200"/>
</file>

<file path=xl/ctrlProps/ctrlProp6.xml><?xml version="1.0" encoding="utf-8"?>
<formControlPr xmlns="http://schemas.microsoft.com/office/spreadsheetml/2009/9/main" objectType="Spin" dx="15" fmlaLink="$A$52" inc="10" max="500" page="10" val="30"/>
</file>

<file path=xl/ctrlProps/ctrlProp7.xml><?xml version="1.0" encoding="utf-8"?>
<formControlPr xmlns="http://schemas.microsoft.com/office/spreadsheetml/2009/9/main" objectType="Drop" dropStyle="combo" dx="15" fmlaLink="$U$5" fmlaRange="$T$7:$T$19" noThreeD="1" sel="9" val="5"/>
</file>

<file path=xl/ctrlProps/ctrlProp8.xml><?xml version="1.0" encoding="utf-8"?>
<formControlPr xmlns="http://schemas.microsoft.com/office/spreadsheetml/2009/9/main" objectType="Drop" dropStyle="combo" dx="15" fmlaLink="$A$28" fmlaRange="$Z$22:$Z$23" noThreeD="1" sel="2" val="0"/>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vmlDrawing2.vml.rels><?xml version="1.0" encoding="UTF-8" standalone="yes"?>
<Relationships xmlns="http://schemas.openxmlformats.org/package/2006/relationships"><Relationship Id="rId8" Type="http://schemas.openxmlformats.org/officeDocument/2006/relationships/image" Target="../media/image8.wmf"/><Relationship Id="rId13" Type="http://schemas.openxmlformats.org/officeDocument/2006/relationships/image" Target="../media/image13.emf"/><Relationship Id="rId18" Type="http://schemas.openxmlformats.org/officeDocument/2006/relationships/image" Target="../media/image18.wmf"/><Relationship Id="rId3" Type="http://schemas.openxmlformats.org/officeDocument/2006/relationships/image" Target="../media/image3.wmf"/><Relationship Id="rId21" Type="http://schemas.openxmlformats.org/officeDocument/2006/relationships/image" Target="../media/image21.wmf"/><Relationship Id="rId7" Type="http://schemas.openxmlformats.org/officeDocument/2006/relationships/image" Target="../media/image7.wmf"/><Relationship Id="rId12" Type="http://schemas.openxmlformats.org/officeDocument/2006/relationships/image" Target="../media/image12.wmf"/><Relationship Id="rId17" Type="http://schemas.openxmlformats.org/officeDocument/2006/relationships/image" Target="../media/image17.wmf"/><Relationship Id="rId2" Type="http://schemas.openxmlformats.org/officeDocument/2006/relationships/image" Target="../media/image2.wmf"/><Relationship Id="rId16" Type="http://schemas.openxmlformats.org/officeDocument/2006/relationships/image" Target="../media/image16.wmf"/><Relationship Id="rId20" Type="http://schemas.openxmlformats.org/officeDocument/2006/relationships/image" Target="../media/image20.wmf"/><Relationship Id="rId1" Type="http://schemas.openxmlformats.org/officeDocument/2006/relationships/image" Target="../media/image1.wmf"/><Relationship Id="rId6" Type="http://schemas.openxmlformats.org/officeDocument/2006/relationships/image" Target="../media/image6.wmf"/><Relationship Id="rId11" Type="http://schemas.openxmlformats.org/officeDocument/2006/relationships/image" Target="../media/image11.wmf"/><Relationship Id="rId5" Type="http://schemas.openxmlformats.org/officeDocument/2006/relationships/image" Target="../media/image5.wmf"/><Relationship Id="rId15" Type="http://schemas.openxmlformats.org/officeDocument/2006/relationships/image" Target="../media/image15.emf"/><Relationship Id="rId10" Type="http://schemas.openxmlformats.org/officeDocument/2006/relationships/image" Target="../media/image10.wmf"/><Relationship Id="rId19" Type="http://schemas.openxmlformats.org/officeDocument/2006/relationships/image" Target="../media/image19.wmf"/><Relationship Id="rId4" Type="http://schemas.openxmlformats.org/officeDocument/2006/relationships/image" Target="../media/image4.wmf"/><Relationship Id="rId9" Type="http://schemas.openxmlformats.org/officeDocument/2006/relationships/image" Target="../media/image9.wmf"/><Relationship Id="rId14"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352425</xdr:colOff>
          <xdr:row>7</xdr:row>
          <xdr:rowOff>95250</xdr:rowOff>
        </xdr:from>
        <xdr:to>
          <xdr:col>6</xdr:col>
          <xdr:colOff>590550</xdr:colOff>
          <xdr:row>7</xdr:row>
          <xdr:rowOff>390525</xdr:rowOff>
        </xdr:to>
        <xdr:sp macro="" textlink="">
          <xdr:nvSpPr>
            <xdr:cNvPr id="13313" name="Spinner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21</xdr:col>
      <xdr:colOff>145676</xdr:colOff>
      <xdr:row>31</xdr:row>
      <xdr:rowOff>112059</xdr:rowOff>
    </xdr:from>
    <xdr:to>
      <xdr:col>23</xdr:col>
      <xdr:colOff>661147</xdr:colOff>
      <xdr:row>34</xdr:row>
      <xdr:rowOff>0</xdr:rowOff>
    </xdr:to>
    <xdr:sp macro="" textlink="">
      <xdr:nvSpPr>
        <xdr:cNvPr id="65" name="Freccia a sinistra 64"/>
        <xdr:cNvSpPr/>
      </xdr:nvSpPr>
      <xdr:spPr>
        <a:xfrm>
          <a:off x="12752294" y="9054353"/>
          <a:ext cx="3686735" cy="1042147"/>
        </a:xfrm>
        <a:prstGeom prst="leftArrow">
          <a:avLst>
            <a:gd name="adj1" fmla="val 70877"/>
            <a:gd name="adj2" fmla="val 50000"/>
          </a:avLst>
        </a:prstGeom>
        <a:solidFill>
          <a:schemeClr val="accent3">
            <a:lumMod val="20000"/>
            <a:lumOff val="8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400">
              <a:solidFill>
                <a:sysClr val="windowText" lastClr="000000"/>
              </a:solidFill>
            </a:rPr>
            <a:t>Select wether you want to take into account a matching factor and define function properties. See graph on the right</a:t>
          </a:r>
          <a:endParaRPr lang="it-IT" sz="1400" baseline="0">
            <a:solidFill>
              <a:sysClr val="windowText" lastClr="000000"/>
            </a:solidFill>
          </a:endParaRPr>
        </a:p>
      </xdr:txBody>
    </xdr:sp>
    <xdr:clientData/>
  </xdr:twoCellAnchor>
  <xdr:twoCellAnchor editAs="oneCell">
    <xdr:from>
      <xdr:col>3</xdr:col>
      <xdr:colOff>386978</xdr:colOff>
      <xdr:row>176</xdr:row>
      <xdr:rowOff>61995</xdr:rowOff>
    </xdr:from>
    <xdr:to>
      <xdr:col>9</xdr:col>
      <xdr:colOff>269875</xdr:colOff>
      <xdr:row>197</xdr:row>
      <xdr:rowOff>142875</xdr:rowOff>
    </xdr:to>
    <xdr:graphicFrame macro="">
      <xdr:nvGraphicFramePr>
        <xdr:cNvPr id="2"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34925</xdr:colOff>
      <xdr:row>168</xdr:row>
      <xdr:rowOff>95250</xdr:rowOff>
    </xdr:from>
    <xdr:to>
      <xdr:col>23</xdr:col>
      <xdr:colOff>3705225</xdr:colOff>
      <xdr:row>171</xdr:row>
      <xdr:rowOff>76200</xdr:rowOff>
    </xdr:to>
    <xdr:sp macro="" textlink="">
      <xdr:nvSpPr>
        <xdr:cNvPr id="4" name="Freccia a sinistra 3"/>
        <xdr:cNvSpPr/>
      </xdr:nvSpPr>
      <xdr:spPr>
        <a:xfrm>
          <a:off x="13036550" y="46605825"/>
          <a:ext cx="6327775" cy="752475"/>
        </a:xfrm>
        <a:prstGeom prst="leftArrow">
          <a:avLst>
            <a:gd name="adj1" fmla="val 62658"/>
            <a:gd name="adj2" fmla="val 5000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050">
              <a:solidFill>
                <a:sysClr val="windowText" lastClr="000000"/>
              </a:solidFill>
            </a:rPr>
            <a:t>"COST": primary</a:t>
          </a:r>
          <a:r>
            <a:rPr lang="it-IT" sz="1050" baseline="0">
              <a:solidFill>
                <a:sysClr val="windowText" lastClr="000000"/>
              </a:solidFill>
            </a:rPr>
            <a:t> energy to produce the exported energy</a:t>
          </a:r>
          <a:endParaRPr lang="it-IT" sz="1050">
            <a:solidFill>
              <a:sysClr val="windowText" lastClr="000000"/>
            </a:solidFill>
          </a:endParaRPr>
        </a:p>
      </xdr:txBody>
    </xdr:sp>
    <xdr:clientData/>
  </xdr:twoCellAnchor>
  <xdr:twoCellAnchor>
    <xdr:from>
      <xdr:col>22</xdr:col>
      <xdr:colOff>114301</xdr:colOff>
      <xdr:row>170</xdr:row>
      <xdr:rowOff>171450</xdr:rowOff>
    </xdr:from>
    <xdr:to>
      <xdr:col>23</xdr:col>
      <xdr:colOff>3743326</xdr:colOff>
      <xdr:row>173</xdr:row>
      <xdr:rowOff>104775</xdr:rowOff>
    </xdr:to>
    <xdr:sp macro="" textlink="">
      <xdr:nvSpPr>
        <xdr:cNvPr id="7" name="Freccia a sinistra 6"/>
        <xdr:cNvSpPr/>
      </xdr:nvSpPr>
      <xdr:spPr>
        <a:xfrm>
          <a:off x="13115926" y="47263050"/>
          <a:ext cx="6286500" cy="695325"/>
        </a:xfrm>
        <a:prstGeom prst="leftArrow">
          <a:avLst>
            <a:gd name="adj1" fmla="val 70877"/>
            <a:gd name="adj2" fmla="val 50000"/>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050">
              <a:solidFill>
                <a:sysClr val="windowText" lastClr="000000"/>
              </a:solidFill>
            </a:rPr>
            <a:t>"BENEFIT": </a:t>
          </a:r>
          <a:r>
            <a:rPr lang="it-IT" sz="1050" baseline="0">
              <a:solidFill>
                <a:sysClr val="windowText" lastClr="000000"/>
              </a:solidFill>
            </a:rPr>
            <a:t>avoided primary enErgy of grid generators</a:t>
          </a:r>
          <a:endParaRPr lang="it-IT" sz="1050">
            <a:solidFill>
              <a:sysClr val="windowText" lastClr="000000"/>
            </a:solidFill>
          </a:endParaRPr>
        </a:p>
      </xdr:txBody>
    </xdr:sp>
    <xdr:clientData/>
  </xdr:twoCellAnchor>
  <xdr:twoCellAnchor>
    <xdr:from>
      <xdr:col>23</xdr:col>
      <xdr:colOff>28575</xdr:colOff>
      <xdr:row>140</xdr:row>
      <xdr:rowOff>28575</xdr:rowOff>
    </xdr:from>
    <xdr:to>
      <xdr:col>23</xdr:col>
      <xdr:colOff>3343275</xdr:colOff>
      <xdr:row>142</xdr:row>
      <xdr:rowOff>57150</xdr:rowOff>
    </xdr:to>
    <xdr:sp macro="" textlink="">
      <xdr:nvSpPr>
        <xdr:cNvPr id="13" name="Freccia a sinistra 12"/>
        <xdr:cNvSpPr/>
      </xdr:nvSpPr>
      <xdr:spPr>
        <a:xfrm>
          <a:off x="15506700" y="41843325"/>
          <a:ext cx="3314700" cy="409575"/>
        </a:xfrm>
        <a:prstGeom prst="leftArrow">
          <a:avLst>
            <a:gd name="adj1" fmla="val 62658"/>
            <a:gd name="adj2" fmla="val 5000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050">
              <a:solidFill>
                <a:sysClr val="windowText" lastClr="000000"/>
              </a:solidFill>
            </a:rPr>
            <a:t>"COST": primary</a:t>
          </a:r>
          <a:r>
            <a:rPr lang="it-IT" sz="1050" baseline="0">
              <a:solidFill>
                <a:sysClr val="windowText" lastClr="000000"/>
              </a:solidFill>
            </a:rPr>
            <a:t> energy to produce the exported energy</a:t>
          </a:r>
          <a:endParaRPr lang="it-IT" sz="1050">
            <a:solidFill>
              <a:sysClr val="windowText" lastClr="000000"/>
            </a:solidFill>
          </a:endParaRPr>
        </a:p>
      </xdr:txBody>
    </xdr:sp>
    <xdr:clientData/>
  </xdr:twoCellAnchor>
  <xdr:twoCellAnchor>
    <xdr:from>
      <xdr:col>23</xdr:col>
      <xdr:colOff>76200</xdr:colOff>
      <xdr:row>142</xdr:row>
      <xdr:rowOff>85725</xdr:rowOff>
    </xdr:from>
    <xdr:to>
      <xdr:col>23</xdr:col>
      <xdr:colOff>3352800</xdr:colOff>
      <xdr:row>144</xdr:row>
      <xdr:rowOff>28575</xdr:rowOff>
    </xdr:to>
    <xdr:sp macro="" textlink="">
      <xdr:nvSpPr>
        <xdr:cNvPr id="14" name="Freccia a sinistra 13"/>
        <xdr:cNvSpPr/>
      </xdr:nvSpPr>
      <xdr:spPr>
        <a:xfrm>
          <a:off x="15554325" y="42281475"/>
          <a:ext cx="3276600" cy="323850"/>
        </a:xfrm>
        <a:prstGeom prst="leftArrow">
          <a:avLst>
            <a:gd name="adj1" fmla="val 70877"/>
            <a:gd name="adj2" fmla="val 50000"/>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050">
              <a:solidFill>
                <a:sysClr val="windowText" lastClr="000000"/>
              </a:solidFill>
            </a:rPr>
            <a:t>"BENEFIT": </a:t>
          </a:r>
          <a:r>
            <a:rPr lang="it-IT" sz="1050" baseline="0">
              <a:solidFill>
                <a:sysClr val="windowText" lastClr="000000"/>
              </a:solidFill>
            </a:rPr>
            <a:t>avoided primary enrgy of grid generators</a:t>
          </a:r>
          <a:endParaRPr lang="it-IT" sz="1050">
            <a:solidFill>
              <a:sysClr val="windowText" lastClr="000000"/>
            </a:solidFill>
          </a:endParaRPr>
        </a:p>
      </xdr:txBody>
    </xdr:sp>
    <xdr:clientData/>
  </xdr:twoCellAnchor>
  <xdr:twoCellAnchor>
    <xdr:from>
      <xdr:col>23</xdr:col>
      <xdr:colOff>168089</xdr:colOff>
      <xdr:row>105</xdr:row>
      <xdr:rowOff>0</xdr:rowOff>
    </xdr:from>
    <xdr:to>
      <xdr:col>23</xdr:col>
      <xdr:colOff>3350560</xdr:colOff>
      <xdr:row>108</xdr:row>
      <xdr:rowOff>134471</xdr:rowOff>
    </xdr:to>
    <xdr:sp macro="" textlink="">
      <xdr:nvSpPr>
        <xdr:cNvPr id="16" name="Freccia a sinistra 15"/>
        <xdr:cNvSpPr/>
      </xdr:nvSpPr>
      <xdr:spPr>
        <a:xfrm>
          <a:off x="15654618" y="29269765"/>
          <a:ext cx="3182471" cy="1781735"/>
        </a:xfrm>
        <a:prstGeom prst="leftArrow">
          <a:avLst>
            <a:gd name="adj1" fmla="val 84023"/>
            <a:gd name="adj2" fmla="val 42023"/>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050">
              <a:solidFill>
                <a:sysClr val="windowText" lastClr="000000"/>
              </a:solidFill>
            </a:rPr>
            <a:t>In STEP A </a:t>
          </a:r>
        </a:p>
        <a:p>
          <a:pPr algn="l"/>
          <a:r>
            <a:rPr lang="it-IT" sz="1050">
              <a:solidFill>
                <a:sysClr val="windowText" lastClr="000000"/>
              </a:solidFill>
            </a:rPr>
            <a:t>- the delivered energy</a:t>
          </a:r>
          <a:r>
            <a:rPr lang="it-IT" sz="1050" baseline="0">
              <a:solidFill>
                <a:sysClr val="windowText" lastClr="000000"/>
              </a:solidFill>
            </a:rPr>
            <a:t> PEF may vary</a:t>
          </a:r>
        </a:p>
        <a:p>
          <a:pPr algn="l"/>
          <a:r>
            <a:rPr lang="it-IT" sz="1050" baseline="0">
              <a:solidFill>
                <a:sysClr val="windowText" lastClr="000000"/>
              </a:solidFill>
            </a:rPr>
            <a:t>- the production mix may vary</a:t>
          </a:r>
        </a:p>
        <a:p>
          <a:pPr algn="l"/>
          <a:r>
            <a:rPr lang="it-IT" sz="1050" b="1" baseline="0">
              <a:solidFill>
                <a:sysClr val="windowText" lastClr="000000"/>
              </a:solidFill>
            </a:rPr>
            <a:t>- the 3 types of exported electricity PEF are all the same as the produced electricity PEF.</a:t>
          </a:r>
          <a:endParaRPr lang="it-IT" sz="1050" b="1">
            <a:solidFill>
              <a:sysClr val="windowText" lastClr="000000"/>
            </a:solidFill>
          </a:endParaRPr>
        </a:p>
      </xdr:txBody>
    </xdr:sp>
    <xdr:clientData/>
  </xdr:twoCellAnchor>
  <xdr:twoCellAnchor>
    <xdr:from>
      <xdr:col>22</xdr:col>
      <xdr:colOff>95250</xdr:colOff>
      <xdr:row>125</xdr:row>
      <xdr:rowOff>54349</xdr:rowOff>
    </xdr:from>
    <xdr:to>
      <xdr:col>23</xdr:col>
      <xdr:colOff>3295650</xdr:colOff>
      <xdr:row>130</xdr:row>
      <xdr:rowOff>133350</xdr:rowOff>
    </xdr:to>
    <xdr:sp macro="" textlink="">
      <xdr:nvSpPr>
        <xdr:cNvPr id="17" name="Freccia a sinistra 16"/>
        <xdr:cNvSpPr/>
      </xdr:nvSpPr>
      <xdr:spPr>
        <a:xfrm>
          <a:off x="12915900" y="38163874"/>
          <a:ext cx="5857875" cy="1488701"/>
        </a:xfrm>
        <a:prstGeom prst="leftArrow">
          <a:avLst>
            <a:gd name="adj1" fmla="val 70877"/>
            <a:gd name="adj2" fmla="val 20811"/>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050">
              <a:solidFill>
                <a:sysClr val="windowText" lastClr="000000"/>
              </a:solidFill>
            </a:rPr>
            <a:t>In STEP B </a:t>
          </a:r>
        </a:p>
        <a:p>
          <a:pPr algn="l"/>
          <a:r>
            <a:rPr lang="it-IT" sz="1050" baseline="0">
              <a:solidFill>
                <a:sysClr val="windowText" lastClr="000000"/>
              </a:solidFill>
            </a:rPr>
            <a:t>- the exported energy PEF may vary but should be the same as the deliverd energy PEF because this is in any case a replacement of the same grid generators (you are replacing what you would have accepted as deliverd)</a:t>
          </a:r>
          <a:endParaRPr lang="it-IT" sz="1050">
            <a:solidFill>
              <a:sysClr val="windowText" lastClr="000000"/>
            </a:solidFill>
          </a:endParaRPr>
        </a:p>
      </xdr:txBody>
    </xdr:sp>
    <xdr:clientData/>
  </xdr:twoCellAnchor>
  <xdr:twoCellAnchor>
    <xdr:from>
      <xdr:col>21</xdr:col>
      <xdr:colOff>44823</xdr:colOff>
      <xdr:row>4</xdr:row>
      <xdr:rowOff>56028</xdr:rowOff>
    </xdr:from>
    <xdr:to>
      <xdr:col>23</xdr:col>
      <xdr:colOff>3372970</xdr:colOff>
      <xdr:row>12</xdr:row>
      <xdr:rowOff>22410</xdr:rowOff>
    </xdr:to>
    <xdr:sp macro="" textlink="">
      <xdr:nvSpPr>
        <xdr:cNvPr id="18" name="Freccia a sinistra 17"/>
        <xdr:cNvSpPr/>
      </xdr:nvSpPr>
      <xdr:spPr>
        <a:xfrm>
          <a:off x="12651441" y="1120587"/>
          <a:ext cx="6499411" cy="1467970"/>
        </a:xfrm>
        <a:prstGeom prst="leftArrow">
          <a:avLst>
            <a:gd name="adj1" fmla="val 70877"/>
            <a:gd name="adj2" fmla="val 50000"/>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050">
              <a:solidFill>
                <a:sysClr val="windowText" lastClr="000000"/>
              </a:solidFill>
            </a:rPr>
            <a:t>Insert in the yellow</a:t>
          </a:r>
          <a:r>
            <a:rPr lang="it-IT" sz="1050" baseline="0">
              <a:solidFill>
                <a:sysClr val="windowText" lastClr="000000"/>
              </a:solidFill>
            </a:rPr>
            <a:t> cell the typical value of step A conversion factor for the different types of on-site generated electricity..</a:t>
          </a:r>
        </a:p>
        <a:p>
          <a:pPr algn="l"/>
          <a:r>
            <a:rPr lang="it-IT" sz="1050" baseline="0">
              <a:solidFill>
                <a:sysClr val="windowText" lastClr="000000"/>
              </a:solidFill>
            </a:rPr>
            <a:t>For CHP the conversion factor depends on the selected allocation method.</a:t>
          </a:r>
        </a:p>
        <a:p>
          <a:pPr algn="l"/>
          <a:r>
            <a:rPr lang="it-IT" sz="1050" u="sng" baseline="0">
              <a:solidFill>
                <a:sysClr val="windowText" lastClr="000000"/>
              </a:solidFill>
            </a:rPr>
            <a:t>It is not the primary factor of the fuel of the CHP but the resulting equivalent primary energy factor  for the  electricity generated by the CHP. See example...</a:t>
          </a:r>
        </a:p>
      </xdr:txBody>
    </xdr:sp>
    <xdr:clientData/>
  </xdr:twoCellAnchor>
  <xdr:twoCellAnchor>
    <xdr:from>
      <xdr:col>22</xdr:col>
      <xdr:colOff>104775</xdr:colOff>
      <xdr:row>161</xdr:row>
      <xdr:rowOff>152400</xdr:rowOff>
    </xdr:from>
    <xdr:to>
      <xdr:col>23</xdr:col>
      <xdr:colOff>3676650</xdr:colOff>
      <xdr:row>165</xdr:row>
      <xdr:rowOff>142875</xdr:rowOff>
    </xdr:to>
    <xdr:sp macro="" textlink="">
      <xdr:nvSpPr>
        <xdr:cNvPr id="19" name="Freccia a sinistra 18"/>
        <xdr:cNvSpPr/>
      </xdr:nvSpPr>
      <xdr:spPr>
        <a:xfrm>
          <a:off x="13106400" y="45129450"/>
          <a:ext cx="6229350" cy="752475"/>
        </a:xfrm>
        <a:prstGeom prst="leftArrow">
          <a:avLst>
            <a:gd name="adj1" fmla="val 62658"/>
            <a:gd name="adj2" fmla="val 5000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050">
              <a:solidFill>
                <a:sysClr val="windowText" lastClr="000000"/>
              </a:solidFill>
            </a:rPr>
            <a:t>The first line</a:t>
          </a:r>
          <a:r>
            <a:rPr lang="it-IT" sz="1050" baseline="0">
              <a:solidFill>
                <a:sysClr val="windowText" lastClr="000000"/>
              </a:solidFill>
            </a:rPr>
            <a:t> is not part of the electric energy carrier balance in equation 1</a:t>
          </a:r>
          <a:endParaRPr lang="it-IT" sz="1050">
            <a:solidFill>
              <a:sysClr val="windowText" lastClr="000000"/>
            </a:solidFill>
          </a:endParaRPr>
        </a:p>
      </xdr:txBody>
    </xdr:sp>
    <xdr:clientData/>
  </xdr:twoCellAnchor>
  <xdr:twoCellAnchor>
    <xdr:from>
      <xdr:col>21</xdr:col>
      <xdr:colOff>64835</xdr:colOff>
      <xdr:row>35</xdr:row>
      <xdr:rowOff>180333</xdr:rowOff>
    </xdr:from>
    <xdr:to>
      <xdr:col>23</xdr:col>
      <xdr:colOff>3406588</xdr:colOff>
      <xdr:row>39</xdr:row>
      <xdr:rowOff>123264</xdr:rowOff>
    </xdr:to>
    <xdr:sp macro="" textlink="">
      <xdr:nvSpPr>
        <xdr:cNvPr id="20" name="Freccia a sinistra 19"/>
        <xdr:cNvSpPr/>
      </xdr:nvSpPr>
      <xdr:spPr>
        <a:xfrm>
          <a:off x="12503364" y="1132833"/>
          <a:ext cx="6513018" cy="704931"/>
        </a:xfrm>
        <a:prstGeom prst="leftArrow">
          <a:avLst>
            <a:gd name="adj1" fmla="val 70877"/>
            <a:gd name="adj2" fmla="val 50000"/>
          </a:avLst>
        </a:prstGeom>
        <a:solidFill>
          <a:schemeClr val="accent3">
            <a:lumMod val="20000"/>
            <a:lumOff val="8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it-IT" sz="1100">
              <a:solidFill>
                <a:sysClr val="windowText" lastClr="000000"/>
              </a:solidFill>
            </a:rPr>
            <a:t>Define here the use and production profiles as a percentage of a peak value</a:t>
          </a:r>
        </a:p>
      </xdr:txBody>
    </xdr:sp>
    <xdr:clientData/>
  </xdr:twoCellAnchor>
  <xdr:twoCellAnchor>
    <xdr:from>
      <xdr:col>23</xdr:col>
      <xdr:colOff>168089</xdr:colOff>
      <xdr:row>83</xdr:row>
      <xdr:rowOff>112059</xdr:rowOff>
    </xdr:from>
    <xdr:to>
      <xdr:col>23</xdr:col>
      <xdr:colOff>2980765</xdr:colOff>
      <xdr:row>88</xdr:row>
      <xdr:rowOff>0</xdr:rowOff>
    </xdr:to>
    <xdr:sp macro="" textlink="">
      <xdr:nvSpPr>
        <xdr:cNvPr id="28" name="Freccia a sinistra 27"/>
        <xdr:cNvSpPr/>
      </xdr:nvSpPr>
      <xdr:spPr>
        <a:xfrm>
          <a:off x="15654618" y="20450735"/>
          <a:ext cx="2812676" cy="3260912"/>
        </a:xfrm>
        <a:prstGeom prst="leftArrow">
          <a:avLst>
            <a:gd name="adj1" fmla="val 83880"/>
            <a:gd name="adj2" fmla="val 24427"/>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400">
              <a:solidFill>
                <a:sysClr val="windowText" lastClr="000000"/>
              </a:solidFill>
            </a:rPr>
            <a:t>First part of the calculation</a:t>
          </a:r>
          <a:r>
            <a:rPr lang="it-IT" sz="1400" baseline="0">
              <a:solidFill>
                <a:sysClr val="windowText" lastClr="000000"/>
              </a:solidFill>
            </a:rPr>
            <a:t> procedure:</a:t>
          </a:r>
          <a:br>
            <a:rPr lang="it-IT" sz="1400" baseline="0">
              <a:solidFill>
                <a:sysClr val="windowText" lastClr="000000"/>
              </a:solidFill>
            </a:rPr>
          </a:br>
          <a:r>
            <a:rPr lang="it-IT" sz="1400" b="1" baseline="0">
              <a:solidFill>
                <a:sysClr val="windowText" lastClr="000000"/>
              </a:solidFill>
            </a:rPr>
            <a:t>Identify all components (delivered, temp exported, redeliverd, grid exported) in each calculation interval.</a:t>
          </a:r>
        </a:p>
        <a:p>
          <a:pPr algn="l"/>
          <a:endParaRPr lang="it-IT" sz="1400" baseline="0">
            <a:solidFill>
              <a:sysClr val="windowText" lastClr="000000"/>
            </a:solidFill>
          </a:endParaRPr>
        </a:p>
        <a:p>
          <a:pPr algn="l"/>
          <a:r>
            <a:rPr lang="it-IT" sz="1400" b="1" baseline="0">
              <a:solidFill>
                <a:sysClr val="windowText" lastClr="000000"/>
              </a:solidFill>
            </a:rPr>
            <a:t>This is described in clause 11.2.4</a:t>
          </a:r>
          <a:endParaRPr lang="it-IT" sz="1400" b="1">
            <a:solidFill>
              <a:sysClr val="windowText" lastClr="000000"/>
            </a:solidFill>
          </a:endParaRPr>
        </a:p>
      </xdr:txBody>
    </xdr:sp>
    <xdr:clientData/>
  </xdr:twoCellAnchor>
  <xdr:twoCellAnchor>
    <xdr:from>
      <xdr:col>21</xdr:col>
      <xdr:colOff>161365</xdr:colOff>
      <xdr:row>27</xdr:row>
      <xdr:rowOff>0</xdr:rowOff>
    </xdr:from>
    <xdr:to>
      <xdr:col>23</xdr:col>
      <xdr:colOff>3350558</xdr:colOff>
      <xdr:row>29</xdr:row>
      <xdr:rowOff>0</xdr:rowOff>
    </xdr:to>
    <xdr:sp macro="" textlink="">
      <xdr:nvSpPr>
        <xdr:cNvPr id="30" name="Freccia a sinistra 29"/>
        <xdr:cNvSpPr/>
      </xdr:nvSpPr>
      <xdr:spPr>
        <a:xfrm>
          <a:off x="12476630" y="5995147"/>
          <a:ext cx="6360457" cy="790574"/>
        </a:xfrm>
        <a:prstGeom prst="leftArrow">
          <a:avLst>
            <a:gd name="adj1" fmla="val 70877"/>
            <a:gd name="adj2" fmla="val 50000"/>
          </a:avLst>
        </a:prstGeom>
        <a:solidFill>
          <a:schemeClr val="accent3">
            <a:lumMod val="20000"/>
            <a:lumOff val="8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200">
              <a:solidFill>
                <a:sysClr val="windowText" lastClr="000000"/>
              </a:solidFill>
            </a:rPr>
            <a:t>Select which type of</a:t>
          </a:r>
          <a:r>
            <a:rPr lang="it-IT" sz="1200" baseline="0">
              <a:solidFill>
                <a:sysClr val="windowText" lastClr="000000"/>
              </a:solidFill>
            </a:rPr>
            <a:t> conversion factors you want tot use in the calculation</a:t>
          </a:r>
        </a:p>
        <a:p>
          <a:pPr algn="l"/>
          <a:r>
            <a:rPr lang="it-IT" sz="1200" baseline="0">
              <a:solidFill>
                <a:sysClr val="windowText" lastClr="000000"/>
              </a:solidFill>
            </a:rPr>
            <a:t>(constant or time dependent)</a:t>
          </a:r>
          <a:endParaRPr lang="it-IT" sz="120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85725</xdr:colOff>
          <xdr:row>13</xdr:row>
          <xdr:rowOff>38100</xdr:rowOff>
        </xdr:from>
        <xdr:to>
          <xdr:col>8</xdr:col>
          <xdr:colOff>333375</xdr:colOff>
          <xdr:row>13</xdr:row>
          <xdr:rowOff>238125</xdr:rowOff>
        </xdr:to>
        <xdr:sp macro="" textlink="">
          <xdr:nvSpPr>
            <xdr:cNvPr id="6151" name="Drop Down 7"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27</xdr:row>
          <xdr:rowOff>142875</xdr:rowOff>
        </xdr:from>
        <xdr:to>
          <xdr:col>5</xdr:col>
          <xdr:colOff>590550</xdr:colOff>
          <xdr:row>27</xdr:row>
          <xdr:rowOff>333375</xdr:rowOff>
        </xdr:to>
        <xdr:sp macro="" textlink="">
          <xdr:nvSpPr>
            <xdr:cNvPr id="6197" name="Drop Down 53" hidden="1">
              <a:extLst>
                <a:ext uri="{63B3BB69-23CF-44E3-9099-C40C66FF867C}">
                  <a14:compatExt spid="_x0000_s6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180975</xdr:colOff>
          <xdr:row>63</xdr:row>
          <xdr:rowOff>38100</xdr:rowOff>
        </xdr:from>
        <xdr:to>
          <xdr:col>22</xdr:col>
          <xdr:colOff>2105025</xdr:colOff>
          <xdr:row>63</xdr:row>
          <xdr:rowOff>323850</xdr:rowOff>
        </xdr:to>
        <xdr:sp macro="" textlink="">
          <xdr:nvSpPr>
            <xdr:cNvPr id="6232" name="Object 88" hidden="1">
              <a:extLst>
                <a:ext uri="{63B3BB69-23CF-44E3-9099-C40C66FF867C}">
                  <a14:compatExt spid="_x0000_s6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65</xdr:row>
          <xdr:rowOff>19050</xdr:rowOff>
        </xdr:from>
        <xdr:to>
          <xdr:col>22</xdr:col>
          <xdr:colOff>1714500</xdr:colOff>
          <xdr:row>65</xdr:row>
          <xdr:rowOff>371475</xdr:rowOff>
        </xdr:to>
        <xdr:sp macro="" textlink="">
          <xdr:nvSpPr>
            <xdr:cNvPr id="6233" name="Object 89" hidden="1">
              <a:extLst>
                <a:ext uri="{63B3BB69-23CF-44E3-9099-C40C66FF867C}">
                  <a14:compatExt spid="_x0000_s6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409575</xdr:colOff>
          <xdr:row>82</xdr:row>
          <xdr:rowOff>76200</xdr:rowOff>
        </xdr:from>
        <xdr:to>
          <xdr:col>22</xdr:col>
          <xdr:colOff>2019300</xdr:colOff>
          <xdr:row>82</xdr:row>
          <xdr:rowOff>285750</xdr:rowOff>
        </xdr:to>
        <xdr:sp macro="" textlink="">
          <xdr:nvSpPr>
            <xdr:cNvPr id="6235" name="Object 91" hidden="1">
              <a:extLst>
                <a:ext uri="{63B3BB69-23CF-44E3-9099-C40C66FF867C}">
                  <a14:compatExt spid="_x0000_s6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304800</xdr:colOff>
          <xdr:row>83</xdr:row>
          <xdr:rowOff>66675</xdr:rowOff>
        </xdr:from>
        <xdr:to>
          <xdr:col>22</xdr:col>
          <xdr:colOff>2352675</xdr:colOff>
          <xdr:row>83</xdr:row>
          <xdr:rowOff>276225</xdr:rowOff>
        </xdr:to>
        <xdr:sp macro="" textlink="">
          <xdr:nvSpPr>
            <xdr:cNvPr id="6236" name="Object 92" hidden="1">
              <a:extLst>
                <a:ext uri="{63B3BB69-23CF-44E3-9099-C40C66FF867C}">
                  <a14:compatExt spid="_x0000_s6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371475</xdr:colOff>
          <xdr:row>86</xdr:row>
          <xdr:rowOff>76200</xdr:rowOff>
        </xdr:from>
        <xdr:to>
          <xdr:col>22</xdr:col>
          <xdr:colOff>2085975</xdr:colOff>
          <xdr:row>86</xdr:row>
          <xdr:rowOff>285750</xdr:rowOff>
        </xdr:to>
        <xdr:sp macro="" textlink="">
          <xdr:nvSpPr>
            <xdr:cNvPr id="6239" name="Object 95" hidden="1">
              <a:extLst>
                <a:ext uri="{63B3BB69-23CF-44E3-9099-C40C66FF867C}">
                  <a14:compatExt spid="_x0000_s6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352425</xdr:colOff>
          <xdr:row>87</xdr:row>
          <xdr:rowOff>0</xdr:rowOff>
        </xdr:from>
        <xdr:to>
          <xdr:col>22</xdr:col>
          <xdr:colOff>1771650</xdr:colOff>
          <xdr:row>87</xdr:row>
          <xdr:rowOff>342900</xdr:rowOff>
        </xdr:to>
        <xdr:sp macro="" textlink="">
          <xdr:nvSpPr>
            <xdr:cNvPr id="6240" name="Object 96" hidden="1">
              <a:extLst>
                <a:ext uri="{63B3BB69-23CF-44E3-9099-C40C66FF867C}">
                  <a14:compatExt spid="_x0000_s6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95250</xdr:colOff>
          <xdr:row>111</xdr:row>
          <xdr:rowOff>104775</xdr:rowOff>
        </xdr:from>
        <xdr:to>
          <xdr:col>22</xdr:col>
          <xdr:colOff>2600325</xdr:colOff>
          <xdr:row>112</xdr:row>
          <xdr:rowOff>123825</xdr:rowOff>
        </xdr:to>
        <xdr:sp macro="" textlink="">
          <xdr:nvSpPr>
            <xdr:cNvPr id="6259" name="Object 115" hidden="1">
              <a:extLst>
                <a:ext uri="{63B3BB69-23CF-44E3-9099-C40C66FF867C}">
                  <a14:compatExt spid="_x0000_s6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209550</xdr:colOff>
          <xdr:row>113</xdr:row>
          <xdr:rowOff>76200</xdr:rowOff>
        </xdr:from>
        <xdr:to>
          <xdr:col>22</xdr:col>
          <xdr:colOff>2447925</xdr:colOff>
          <xdr:row>114</xdr:row>
          <xdr:rowOff>133349</xdr:rowOff>
        </xdr:to>
        <xdr:sp macro="" textlink="">
          <xdr:nvSpPr>
            <xdr:cNvPr id="6261" name="Object 117" hidden="1">
              <a:extLst>
                <a:ext uri="{63B3BB69-23CF-44E3-9099-C40C66FF867C}">
                  <a14:compatExt spid="_x0000_s6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76200</xdr:colOff>
          <xdr:row>149</xdr:row>
          <xdr:rowOff>38100</xdr:rowOff>
        </xdr:from>
        <xdr:to>
          <xdr:col>22</xdr:col>
          <xdr:colOff>2628900</xdr:colOff>
          <xdr:row>150</xdr:row>
          <xdr:rowOff>66675</xdr:rowOff>
        </xdr:to>
        <xdr:sp macro="" textlink="">
          <xdr:nvSpPr>
            <xdr:cNvPr id="6262" name="Object 118" hidden="1">
              <a:extLst>
                <a:ext uri="{63B3BB69-23CF-44E3-9099-C40C66FF867C}">
                  <a14:compatExt spid="_x0000_s6262"/>
                </a:ext>
              </a:extLst>
            </xdr:cNvPr>
            <xdr:cNvSpPr/>
          </xdr:nvSpPr>
          <xdr:spPr>
            <a:xfrm>
              <a:off x="0" y="0"/>
              <a:ext cx="0" cy="0"/>
            </a:xfrm>
            <a:prstGeom prst="rect">
              <a:avLst/>
            </a:prstGeom>
          </xdr:spPr>
        </xdr:sp>
        <xdr:clientData/>
      </xdr:twoCellAnchor>
    </mc:Choice>
    <mc:Fallback/>
  </mc:AlternateContent>
  <xdr:twoCellAnchor editAs="oneCell">
    <xdr:from>
      <xdr:col>7</xdr:col>
      <xdr:colOff>163285</xdr:colOff>
      <xdr:row>42</xdr:row>
      <xdr:rowOff>33619</xdr:rowOff>
    </xdr:from>
    <xdr:to>
      <xdr:col>20</xdr:col>
      <xdr:colOff>319150</xdr:colOff>
      <xdr:row>61</xdr:row>
      <xdr:rowOff>201427</xdr:rowOff>
    </xdr:to>
    <xdr:graphicFrame macro="">
      <xdr:nvGraphicFramePr>
        <xdr:cNvPr id="51" name="Grafico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4</xdr:col>
          <xdr:colOff>647700</xdr:colOff>
          <xdr:row>57</xdr:row>
          <xdr:rowOff>114300</xdr:rowOff>
        </xdr:from>
        <xdr:to>
          <xdr:col>4</xdr:col>
          <xdr:colOff>1000125</xdr:colOff>
          <xdr:row>60</xdr:row>
          <xdr:rowOff>38100</xdr:rowOff>
        </xdr:to>
        <xdr:sp macro="" textlink="">
          <xdr:nvSpPr>
            <xdr:cNvPr id="6263" name="Spinner 119" hidden="1">
              <a:extLst>
                <a:ext uri="{63B3BB69-23CF-44E3-9099-C40C66FF867C}">
                  <a14:compatExt spid="_x0000_s6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609600</xdr:colOff>
          <xdr:row>44</xdr:row>
          <xdr:rowOff>152400</xdr:rowOff>
        </xdr:from>
        <xdr:to>
          <xdr:col>4</xdr:col>
          <xdr:colOff>962025</xdr:colOff>
          <xdr:row>47</xdr:row>
          <xdr:rowOff>85725</xdr:rowOff>
        </xdr:to>
        <xdr:sp macro="" textlink="">
          <xdr:nvSpPr>
            <xdr:cNvPr id="6264" name="Spinner 120" hidden="1">
              <a:extLst>
                <a:ext uri="{63B3BB69-23CF-44E3-9099-C40C66FF867C}">
                  <a14:compatExt spid="_x0000_s6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609600</xdr:colOff>
          <xdr:row>50</xdr:row>
          <xdr:rowOff>152400</xdr:rowOff>
        </xdr:from>
        <xdr:to>
          <xdr:col>4</xdr:col>
          <xdr:colOff>962025</xdr:colOff>
          <xdr:row>53</xdr:row>
          <xdr:rowOff>85725</xdr:rowOff>
        </xdr:to>
        <xdr:sp macro="" textlink="">
          <xdr:nvSpPr>
            <xdr:cNvPr id="6265" name="Spinner 121" hidden="1">
              <a:extLst>
                <a:ext uri="{63B3BB69-23CF-44E3-9099-C40C66FF867C}">
                  <a14:compatExt spid="_x0000_s6265"/>
                </a:ext>
              </a:extLst>
            </xdr:cNvPr>
            <xdr:cNvSpPr/>
          </xdr:nvSpPr>
          <xdr:spPr>
            <a:xfrm>
              <a:off x="0" y="0"/>
              <a:ext cx="0" cy="0"/>
            </a:xfrm>
            <a:prstGeom prst="rect">
              <a:avLst/>
            </a:prstGeom>
          </xdr:spPr>
        </xdr:sp>
        <xdr:clientData/>
      </xdr:twoCellAnchor>
    </mc:Choice>
    <mc:Fallback/>
  </mc:AlternateContent>
  <xdr:twoCellAnchor>
    <xdr:from>
      <xdr:col>21</xdr:col>
      <xdr:colOff>82764</xdr:colOff>
      <xdr:row>46</xdr:row>
      <xdr:rowOff>168089</xdr:rowOff>
    </xdr:from>
    <xdr:to>
      <xdr:col>23</xdr:col>
      <xdr:colOff>3305735</xdr:colOff>
      <xdr:row>55</xdr:row>
      <xdr:rowOff>33617</xdr:rowOff>
    </xdr:to>
    <xdr:sp macro="" textlink="">
      <xdr:nvSpPr>
        <xdr:cNvPr id="55" name="Freccia a sinistra 54"/>
        <xdr:cNvSpPr/>
      </xdr:nvSpPr>
      <xdr:spPr>
        <a:xfrm>
          <a:off x="12521293" y="12752295"/>
          <a:ext cx="6394236" cy="1591234"/>
        </a:xfrm>
        <a:prstGeom prst="leftArrow">
          <a:avLst>
            <a:gd name="adj1" fmla="val 70877"/>
            <a:gd name="adj2" fmla="val 50000"/>
          </a:avLst>
        </a:prstGeom>
        <a:solidFill>
          <a:schemeClr val="accent3">
            <a:lumMod val="20000"/>
            <a:lumOff val="8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it-IT" sz="1400">
              <a:solidFill>
                <a:sysClr val="windowText" lastClr="000000"/>
              </a:solidFill>
            </a:rPr>
            <a:t>Define the peak values of the produced and used  electricity  </a:t>
          </a:r>
          <a:br>
            <a:rPr lang="it-IT" sz="1400">
              <a:solidFill>
                <a:sysClr val="windowText" lastClr="000000"/>
              </a:solidFill>
            </a:rPr>
          </a:br>
          <a:r>
            <a:rPr lang="it-IT" sz="1400">
              <a:solidFill>
                <a:sysClr val="windowText" lastClr="000000"/>
              </a:solidFill>
            </a:rPr>
            <a:t>pressing the up/down buttons on the left of the graph.</a:t>
          </a:r>
        </a:p>
        <a:p>
          <a:pPr algn="l"/>
          <a:r>
            <a:rPr lang="it-IT" sz="1400">
              <a:solidFill>
                <a:sysClr val="windowText" lastClr="000000"/>
              </a:solidFill>
            </a:rPr>
            <a:t>If you do not wan to</a:t>
          </a:r>
          <a:r>
            <a:rPr lang="it-IT" sz="1400" baseline="0">
              <a:solidFill>
                <a:sysClr val="windowText" lastClr="000000"/>
              </a:solidFill>
            </a:rPr>
            <a:t> consider non-EPB uses, set to 0 the peak NON-EPB uses</a:t>
          </a:r>
          <a:br>
            <a:rPr lang="it-IT" sz="1400" baseline="0">
              <a:solidFill>
                <a:sysClr val="windowText" lastClr="000000"/>
              </a:solidFill>
            </a:rPr>
          </a:br>
          <a:r>
            <a:rPr lang="it-IT" sz="1400" baseline="0">
              <a:solidFill>
                <a:sysClr val="windowText" lastClr="000000"/>
              </a:solidFill>
            </a:rPr>
            <a:t>(in that case blue bars on the graph shall be zero)</a:t>
          </a:r>
          <a:endParaRPr lang="it-IT" sz="1400">
            <a:solidFill>
              <a:sysClr val="windowText" lastClr="000000"/>
            </a:solidFill>
          </a:endParaRPr>
        </a:p>
      </xdr:txBody>
    </xdr:sp>
    <xdr:clientData/>
  </xdr:twoCellAnchor>
  <xdr:twoCellAnchor>
    <xdr:from>
      <xdr:col>21</xdr:col>
      <xdr:colOff>44664</xdr:colOff>
      <xdr:row>57</xdr:row>
      <xdr:rowOff>168089</xdr:rowOff>
    </xdr:from>
    <xdr:to>
      <xdr:col>23</xdr:col>
      <xdr:colOff>3386417</xdr:colOff>
      <xdr:row>62</xdr:row>
      <xdr:rowOff>24653</xdr:rowOff>
    </xdr:to>
    <xdr:sp macro="" textlink="">
      <xdr:nvSpPr>
        <xdr:cNvPr id="56" name="Freccia a sinistra 55"/>
        <xdr:cNvSpPr/>
      </xdr:nvSpPr>
      <xdr:spPr>
        <a:xfrm>
          <a:off x="12483193" y="14859001"/>
          <a:ext cx="6513018" cy="820270"/>
        </a:xfrm>
        <a:prstGeom prst="leftArrow">
          <a:avLst>
            <a:gd name="adj1" fmla="val 70877"/>
            <a:gd name="adj2" fmla="val 50000"/>
          </a:avLst>
        </a:prstGeom>
        <a:solidFill>
          <a:schemeClr val="accent3">
            <a:lumMod val="20000"/>
            <a:lumOff val="8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it-IT" sz="1050">
              <a:solidFill>
                <a:sysClr val="windowText" lastClr="000000"/>
              </a:solidFill>
            </a:rPr>
            <a:t>See  your resulting profiles on the graph and on the underlying tables</a:t>
          </a:r>
        </a:p>
      </xdr:txBody>
    </xdr:sp>
    <xdr:clientData/>
  </xdr:twoCellAnchor>
  <xdr:twoCellAnchor>
    <xdr:from>
      <xdr:col>21</xdr:col>
      <xdr:colOff>203947</xdr:colOff>
      <xdr:row>12</xdr:row>
      <xdr:rowOff>136710</xdr:rowOff>
    </xdr:from>
    <xdr:to>
      <xdr:col>23</xdr:col>
      <xdr:colOff>3413312</xdr:colOff>
      <xdr:row>14</xdr:row>
      <xdr:rowOff>96370</xdr:rowOff>
    </xdr:to>
    <xdr:sp macro="" textlink="">
      <xdr:nvSpPr>
        <xdr:cNvPr id="58" name="Freccia a sinistra 57"/>
        <xdr:cNvSpPr/>
      </xdr:nvSpPr>
      <xdr:spPr>
        <a:xfrm>
          <a:off x="12519212" y="2938181"/>
          <a:ext cx="6380629" cy="441513"/>
        </a:xfrm>
        <a:prstGeom prst="leftArrow">
          <a:avLst>
            <a:gd name="adj1" fmla="val 70877"/>
            <a:gd name="adj2" fmla="val 50000"/>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200">
              <a:solidFill>
                <a:sysClr val="windowText" lastClr="000000"/>
              </a:solidFill>
            </a:rPr>
            <a:t>Select the conversion factor you want to use for on-site generated electricity</a:t>
          </a:r>
          <a:endParaRPr lang="it-IT" sz="1200" baseline="0">
            <a:solidFill>
              <a:sysClr val="windowText" lastClr="000000"/>
            </a:solidFill>
          </a:endParaRPr>
        </a:p>
      </xdr:txBody>
    </xdr:sp>
    <xdr:clientData/>
  </xdr:twoCellAnchor>
  <xdr:twoCellAnchor>
    <xdr:from>
      <xdr:col>21</xdr:col>
      <xdr:colOff>73959</xdr:colOff>
      <xdr:row>20</xdr:row>
      <xdr:rowOff>17929</xdr:rowOff>
    </xdr:from>
    <xdr:to>
      <xdr:col>23</xdr:col>
      <xdr:colOff>3402106</xdr:colOff>
      <xdr:row>24</xdr:row>
      <xdr:rowOff>152400</xdr:rowOff>
    </xdr:to>
    <xdr:sp macro="" textlink="">
      <xdr:nvSpPr>
        <xdr:cNvPr id="59" name="Freccia a sinistra 58"/>
        <xdr:cNvSpPr/>
      </xdr:nvSpPr>
      <xdr:spPr>
        <a:xfrm>
          <a:off x="12512488" y="4477870"/>
          <a:ext cx="6499412" cy="896471"/>
        </a:xfrm>
        <a:prstGeom prst="leftArrow">
          <a:avLst>
            <a:gd name="adj1" fmla="val 70877"/>
            <a:gd name="adj2" fmla="val 50000"/>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200">
              <a:solidFill>
                <a:sysClr val="windowText" lastClr="000000"/>
              </a:solidFill>
            </a:rPr>
            <a:t>Insert in the yellow</a:t>
          </a:r>
          <a:r>
            <a:rPr lang="it-IT" sz="1200" baseline="0">
              <a:solidFill>
                <a:sysClr val="windowText" lastClr="000000"/>
              </a:solidFill>
            </a:rPr>
            <a:t> cell the desired  time dependent weighting (fP)  factors</a:t>
          </a:r>
        </a:p>
      </xdr:txBody>
    </xdr:sp>
    <xdr:clientData/>
  </xdr:twoCellAnchor>
  <xdr:twoCellAnchor>
    <xdr:from>
      <xdr:col>21</xdr:col>
      <xdr:colOff>134471</xdr:colOff>
      <xdr:row>30</xdr:row>
      <xdr:rowOff>346821</xdr:rowOff>
    </xdr:from>
    <xdr:to>
      <xdr:col>23</xdr:col>
      <xdr:colOff>3323664</xdr:colOff>
      <xdr:row>30</xdr:row>
      <xdr:rowOff>813546</xdr:rowOff>
    </xdr:to>
    <xdr:sp macro="" textlink="">
      <xdr:nvSpPr>
        <xdr:cNvPr id="61" name="Freccia a sinistra 60"/>
        <xdr:cNvSpPr/>
      </xdr:nvSpPr>
      <xdr:spPr>
        <a:xfrm>
          <a:off x="12573000" y="8773645"/>
          <a:ext cx="6360458" cy="466725"/>
        </a:xfrm>
        <a:prstGeom prst="leftArrow">
          <a:avLst>
            <a:gd name="adj1" fmla="val 70877"/>
            <a:gd name="adj2" fmla="val 50000"/>
          </a:avLst>
        </a:prstGeom>
        <a:solidFill>
          <a:schemeClr val="accent3">
            <a:lumMod val="20000"/>
            <a:lumOff val="8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400">
              <a:solidFill>
                <a:sysClr val="windowText" lastClr="000000"/>
              </a:solidFill>
            </a:rPr>
            <a:t>Insert</a:t>
          </a:r>
          <a:r>
            <a:rPr lang="it-IT" sz="1400" baseline="0">
              <a:solidFill>
                <a:sysClr val="windowText" lastClr="000000"/>
              </a:solidFill>
            </a:rPr>
            <a:t> in the yellow cell the desired kexp factor</a:t>
          </a:r>
        </a:p>
      </xdr:txBody>
    </xdr:sp>
    <xdr:clientData/>
  </xdr:twoCellAnchor>
  <xdr:twoCellAnchor>
    <xdr:from>
      <xdr:col>21</xdr:col>
      <xdr:colOff>44823</xdr:colOff>
      <xdr:row>14</xdr:row>
      <xdr:rowOff>112059</xdr:rowOff>
    </xdr:from>
    <xdr:to>
      <xdr:col>23</xdr:col>
      <xdr:colOff>3372970</xdr:colOff>
      <xdr:row>18</xdr:row>
      <xdr:rowOff>56030</xdr:rowOff>
    </xdr:to>
    <xdr:sp macro="" textlink="">
      <xdr:nvSpPr>
        <xdr:cNvPr id="62" name="Freccia a sinistra 61"/>
        <xdr:cNvSpPr/>
      </xdr:nvSpPr>
      <xdr:spPr>
        <a:xfrm>
          <a:off x="12360088" y="3395383"/>
          <a:ext cx="6499411" cy="896471"/>
        </a:xfrm>
        <a:prstGeom prst="leftArrow">
          <a:avLst>
            <a:gd name="adj1" fmla="val 70877"/>
            <a:gd name="adj2" fmla="val 50000"/>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it-IT" sz="1200">
              <a:solidFill>
                <a:sysClr val="windowText" lastClr="000000"/>
              </a:solidFill>
            </a:rPr>
            <a:t>Insert in the yellow</a:t>
          </a:r>
          <a:r>
            <a:rPr lang="it-IT" sz="1200" baseline="0">
              <a:solidFill>
                <a:sysClr val="windowText" lastClr="000000"/>
              </a:solidFill>
            </a:rPr>
            <a:t> cells the desired  constant  (time independent )weighting (fP)  factors</a:t>
          </a:r>
        </a:p>
      </xdr:txBody>
    </xdr:sp>
    <xdr:clientData/>
  </xdr:twoCellAnchor>
  <mc:AlternateContent xmlns:mc="http://schemas.openxmlformats.org/markup-compatibility/2006">
    <mc:Choice xmlns:a14="http://schemas.microsoft.com/office/drawing/2010/main" Requires="a14">
      <xdr:twoCellAnchor>
        <xdr:from>
          <xdr:col>22</xdr:col>
          <xdr:colOff>57150</xdr:colOff>
          <xdr:row>132</xdr:row>
          <xdr:rowOff>28575</xdr:rowOff>
        </xdr:from>
        <xdr:to>
          <xdr:col>23</xdr:col>
          <xdr:colOff>1438275</xdr:colOff>
          <xdr:row>133</xdr:row>
          <xdr:rowOff>152400</xdr:rowOff>
        </xdr:to>
        <xdr:sp macro="" textlink="">
          <xdr:nvSpPr>
            <xdr:cNvPr id="6420" name="Object 276" hidden="1">
              <a:extLst>
                <a:ext uri="{63B3BB69-23CF-44E3-9099-C40C66FF867C}">
                  <a14:compatExt spid="_x0000_s64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76200</xdr:colOff>
          <xdr:row>134</xdr:row>
          <xdr:rowOff>57150</xdr:rowOff>
        </xdr:from>
        <xdr:to>
          <xdr:col>23</xdr:col>
          <xdr:colOff>657225</xdr:colOff>
          <xdr:row>135</xdr:row>
          <xdr:rowOff>180975</xdr:rowOff>
        </xdr:to>
        <xdr:sp macro="" textlink="">
          <xdr:nvSpPr>
            <xdr:cNvPr id="6423" name="Object 279" hidden="1">
              <a:extLst>
                <a:ext uri="{63B3BB69-23CF-44E3-9099-C40C66FF867C}">
                  <a14:compatExt spid="_x0000_s64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22</xdr:col>
          <xdr:colOff>161925</xdr:colOff>
          <xdr:row>153</xdr:row>
          <xdr:rowOff>9525</xdr:rowOff>
        </xdr:from>
        <xdr:to>
          <xdr:col>22</xdr:col>
          <xdr:colOff>2219325</xdr:colOff>
          <xdr:row>154</xdr:row>
          <xdr:rowOff>133350</xdr:rowOff>
        </xdr:to>
        <xdr:sp macro="" textlink="">
          <xdr:nvSpPr>
            <xdr:cNvPr id="6429" name="Object 285" hidden="1">
              <a:extLst>
                <a:ext uri="{63B3BB69-23CF-44E3-9099-C40C66FF867C}">
                  <a14:compatExt spid="_x0000_s6429"/>
                </a:ext>
              </a:extLst>
            </xdr:cNvPr>
            <xdr:cNvSpPr/>
          </xdr:nvSpPr>
          <xdr:spPr>
            <a:xfrm>
              <a:off x="0" y="0"/>
              <a:ext cx="0" cy="0"/>
            </a:xfrm>
            <a:prstGeom prst="rect">
              <a:avLst/>
            </a:prstGeom>
          </xdr:spPr>
        </xdr:sp>
        <xdr:clientData/>
      </xdr:twoCellAnchor>
    </mc:Choice>
    <mc:Fallback/>
  </mc:AlternateContent>
  <xdr:twoCellAnchor>
    <xdr:from>
      <xdr:col>0</xdr:col>
      <xdr:colOff>95250</xdr:colOff>
      <xdr:row>68</xdr:row>
      <xdr:rowOff>54429</xdr:rowOff>
    </xdr:from>
    <xdr:to>
      <xdr:col>1</xdr:col>
      <xdr:colOff>68035</xdr:colOff>
      <xdr:row>75</xdr:row>
      <xdr:rowOff>0</xdr:rowOff>
    </xdr:to>
    <xdr:sp macro="" textlink="">
      <xdr:nvSpPr>
        <xdr:cNvPr id="5" name="Freccia in giù 4"/>
        <xdr:cNvSpPr/>
      </xdr:nvSpPr>
      <xdr:spPr>
        <a:xfrm>
          <a:off x="95250" y="16832036"/>
          <a:ext cx="693964" cy="2136321"/>
        </a:xfrm>
        <a:prstGeom prst="downArrow">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marL="0" indent="0" algn="ctr"/>
          <a:r>
            <a:rPr lang="it-IT" sz="1400">
              <a:solidFill>
                <a:sysClr val="windowText" lastClr="000000"/>
              </a:solidFill>
              <a:latin typeface="+mn-lt"/>
              <a:ea typeface="+mn-ea"/>
              <a:cs typeface="+mn-cs"/>
            </a:rPr>
            <a:t>GRAPH</a:t>
          </a:r>
          <a:r>
            <a:rPr lang="it-IT" sz="1400" baseline="0">
              <a:solidFill>
                <a:sysClr val="windowText" lastClr="000000"/>
              </a:solidFill>
              <a:latin typeface="+mn-lt"/>
              <a:ea typeface="+mn-ea"/>
              <a:cs typeface="+mn-cs"/>
            </a:rPr>
            <a:t> VALUES</a:t>
          </a:r>
          <a:endParaRPr lang="it-IT" sz="1400">
            <a:solidFill>
              <a:sysClr val="windowText" lastClr="000000"/>
            </a:solidFill>
            <a:latin typeface="+mn-lt"/>
            <a:ea typeface="+mn-ea"/>
            <a:cs typeface="+mn-cs"/>
          </a:endParaRPr>
        </a:p>
      </xdr:txBody>
    </xdr:sp>
    <xdr:clientData/>
  </xdr:twoCellAnchor>
  <xdr:twoCellAnchor editAs="oneCell">
    <xdr:from>
      <xdr:col>9</xdr:col>
      <xdr:colOff>346364</xdr:colOff>
      <xdr:row>176</xdr:row>
      <xdr:rowOff>63500</xdr:rowOff>
    </xdr:from>
    <xdr:to>
      <xdr:col>19</xdr:col>
      <xdr:colOff>333375</xdr:colOff>
      <xdr:row>197</xdr:row>
      <xdr:rowOff>142875</xdr:rowOff>
    </xdr:to>
    <xdr:graphicFrame macro="">
      <xdr:nvGraphicFramePr>
        <xdr:cNvPr id="63" name="Grafico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22</xdr:col>
          <xdr:colOff>676275</xdr:colOff>
          <xdr:row>78</xdr:row>
          <xdr:rowOff>133350</xdr:rowOff>
        </xdr:from>
        <xdr:to>
          <xdr:col>22</xdr:col>
          <xdr:colOff>1628775</xdr:colOff>
          <xdr:row>80</xdr:row>
          <xdr:rowOff>76200</xdr:rowOff>
        </xdr:to>
        <xdr:sp macro="" textlink="">
          <xdr:nvSpPr>
            <xdr:cNvPr id="6431" name="Object 287" hidden="1">
              <a:extLst>
                <a:ext uri="{63B3BB69-23CF-44E3-9099-C40C66FF867C}">
                  <a14:compatExt spid="_x0000_s64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266700</xdr:colOff>
          <xdr:row>32</xdr:row>
          <xdr:rowOff>57150</xdr:rowOff>
        </xdr:from>
        <xdr:to>
          <xdr:col>17</xdr:col>
          <xdr:colOff>66675</xdr:colOff>
          <xdr:row>32</xdr:row>
          <xdr:rowOff>819150</xdr:rowOff>
        </xdr:to>
        <xdr:sp macro="" textlink="">
          <xdr:nvSpPr>
            <xdr:cNvPr id="6432" name="Object 288" hidden="1">
              <a:extLst>
                <a:ext uri="{63B3BB69-23CF-44E3-9099-C40C66FF867C}">
                  <a14:compatExt spid="_x0000_s6432"/>
                </a:ext>
              </a:extLst>
            </xdr:cNvPr>
            <xdr:cNvSpPr/>
          </xdr:nvSpPr>
          <xdr:spPr>
            <a:xfrm>
              <a:off x="0" y="0"/>
              <a:ext cx="0" cy="0"/>
            </a:xfrm>
            <a:prstGeom prst="rect">
              <a:avLst/>
            </a:prstGeom>
          </xdr:spPr>
        </xdr:sp>
        <xdr:clientData/>
      </xdr:twoCellAnchor>
    </mc:Choice>
    <mc:Fallback/>
  </mc:AlternateContent>
  <xdr:twoCellAnchor editAs="oneCell">
    <xdr:from>
      <xdr:col>23</xdr:col>
      <xdr:colOff>726346</xdr:colOff>
      <xdr:row>30</xdr:row>
      <xdr:rowOff>969817</xdr:rowOff>
    </xdr:from>
    <xdr:to>
      <xdr:col>23</xdr:col>
      <xdr:colOff>3337928</xdr:colOff>
      <xdr:row>34</xdr:row>
      <xdr:rowOff>280148</xdr:rowOff>
    </xdr:to>
    <xdr:graphicFrame macro="">
      <xdr:nvGraphicFramePr>
        <xdr:cNvPr id="64" name="Grafico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mc:AlternateContent xmlns:mc="http://schemas.openxmlformats.org/markup-compatibility/2006">
    <mc:Choice xmlns:a14="http://schemas.microsoft.com/office/drawing/2010/main" Requires="a14">
      <xdr:twoCellAnchor editAs="oneCell">
        <xdr:from>
          <xdr:col>22</xdr:col>
          <xdr:colOff>85725</xdr:colOff>
          <xdr:row>81</xdr:row>
          <xdr:rowOff>114300</xdr:rowOff>
        </xdr:from>
        <xdr:to>
          <xdr:col>22</xdr:col>
          <xdr:colOff>2647950</xdr:colOff>
          <xdr:row>81</xdr:row>
          <xdr:rowOff>352425</xdr:rowOff>
        </xdr:to>
        <xdr:sp macro="" textlink="">
          <xdr:nvSpPr>
            <xdr:cNvPr id="6434" name="Object 290" hidden="1">
              <a:extLst>
                <a:ext uri="{63B3BB69-23CF-44E3-9099-C40C66FF867C}">
                  <a14:compatExt spid="_x0000_s64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85725</xdr:colOff>
          <xdr:row>98</xdr:row>
          <xdr:rowOff>266700</xdr:rowOff>
        </xdr:from>
        <xdr:to>
          <xdr:col>23</xdr:col>
          <xdr:colOff>1681</xdr:colOff>
          <xdr:row>99</xdr:row>
          <xdr:rowOff>326572</xdr:rowOff>
        </xdr:to>
        <xdr:sp macro="" textlink="">
          <xdr:nvSpPr>
            <xdr:cNvPr id="6436" name="Object 292" hidden="1">
              <a:extLst>
                <a:ext uri="{63B3BB69-23CF-44E3-9099-C40C66FF867C}">
                  <a14:compatExt spid="_x0000_s6436"/>
                </a:ext>
              </a:extLst>
            </xdr:cNvPr>
            <xdr:cNvSpPr/>
          </xdr:nvSpPr>
          <xdr:spPr>
            <a:xfrm>
              <a:off x="0" y="0"/>
              <a:ext cx="0" cy="0"/>
            </a:xfrm>
            <a:prstGeom prst="rect">
              <a:avLst/>
            </a:prstGeom>
          </xdr:spPr>
        </xdr:sp>
        <xdr:clientData/>
      </xdr:twoCellAnchor>
    </mc:Choice>
    <mc:Fallback/>
  </mc:AlternateContent>
  <xdr:twoCellAnchor>
    <xdr:from>
      <xdr:col>0</xdr:col>
      <xdr:colOff>22411</xdr:colOff>
      <xdr:row>29</xdr:row>
      <xdr:rowOff>0</xdr:rowOff>
    </xdr:from>
    <xdr:to>
      <xdr:col>0</xdr:col>
      <xdr:colOff>717176</xdr:colOff>
      <xdr:row>34</xdr:row>
      <xdr:rowOff>123264</xdr:rowOff>
    </xdr:to>
    <xdr:sp macro="" textlink="">
      <xdr:nvSpPr>
        <xdr:cNvPr id="3" name="Freccia bidirezionale verticale 2"/>
        <xdr:cNvSpPr/>
      </xdr:nvSpPr>
      <xdr:spPr>
        <a:xfrm>
          <a:off x="22411" y="6667499"/>
          <a:ext cx="694765" cy="2980765"/>
        </a:xfrm>
        <a:prstGeom prst="upDownArrow">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1"/>
        <a:lstStyle/>
        <a:p>
          <a:pPr algn="l"/>
          <a:r>
            <a:rPr lang="it-IT" sz="1200" b="1">
              <a:solidFill>
                <a:sysClr val="windowText" lastClr="000000"/>
              </a:solidFill>
            </a:rPr>
            <a:t>Selection buffers</a:t>
          </a:r>
        </a:p>
      </xdr:txBody>
    </xdr:sp>
    <xdr:clientData/>
  </xdr:twoCellAnchor>
  <mc:AlternateContent xmlns:mc="http://schemas.openxmlformats.org/markup-compatibility/2006">
    <mc:Choice xmlns:a14="http://schemas.microsoft.com/office/drawing/2010/main" Requires="a14">
      <xdr:twoCellAnchor editAs="oneCell">
        <xdr:from>
          <xdr:col>22</xdr:col>
          <xdr:colOff>619125</xdr:colOff>
          <xdr:row>85</xdr:row>
          <xdr:rowOff>38100</xdr:rowOff>
        </xdr:from>
        <xdr:to>
          <xdr:col>22</xdr:col>
          <xdr:colOff>2038350</xdr:colOff>
          <xdr:row>85</xdr:row>
          <xdr:rowOff>342900</xdr:rowOff>
        </xdr:to>
        <xdr:sp macro="" textlink="">
          <xdr:nvSpPr>
            <xdr:cNvPr id="6448" name="Object 304" hidden="1">
              <a:extLst>
                <a:ext uri="{63B3BB69-23CF-44E3-9099-C40C66FF867C}">
                  <a14:compatExt spid="_x0000_s64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323850</xdr:colOff>
          <xdr:row>84</xdr:row>
          <xdr:rowOff>85725</xdr:rowOff>
        </xdr:from>
        <xdr:to>
          <xdr:col>22</xdr:col>
          <xdr:colOff>2247900</xdr:colOff>
          <xdr:row>84</xdr:row>
          <xdr:rowOff>295275</xdr:rowOff>
        </xdr:to>
        <xdr:sp macro="" textlink="">
          <xdr:nvSpPr>
            <xdr:cNvPr id="6449" name="Object 305" hidden="1">
              <a:extLst>
                <a:ext uri="{63B3BB69-23CF-44E3-9099-C40C66FF867C}">
                  <a14:compatExt spid="_x0000_s64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419100</xdr:colOff>
          <xdr:row>100</xdr:row>
          <xdr:rowOff>257175</xdr:rowOff>
        </xdr:from>
        <xdr:to>
          <xdr:col>22</xdr:col>
          <xdr:colOff>2333625</xdr:colOff>
          <xdr:row>101</xdr:row>
          <xdr:rowOff>231322</xdr:rowOff>
        </xdr:to>
        <xdr:sp macro="" textlink="">
          <xdr:nvSpPr>
            <xdr:cNvPr id="6460" name="Object 316" hidden="1">
              <a:extLst>
                <a:ext uri="{63B3BB69-23CF-44E3-9099-C40C66FF867C}">
                  <a14:compatExt spid="_x0000_s64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67236</xdr:colOff>
          <xdr:row>115</xdr:row>
          <xdr:rowOff>190501</xdr:rowOff>
        </xdr:from>
        <xdr:to>
          <xdr:col>23</xdr:col>
          <xdr:colOff>486336</xdr:colOff>
          <xdr:row>116</xdr:row>
          <xdr:rowOff>169209</xdr:rowOff>
        </xdr:to>
        <xdr:sp macro="" textlink="">
          <xdr:nvSpPr>
            <xdr:cNvPr id="6484" name="Object 340" hidden="1">
              <a:extLst>
                <a:ext uri="{63B3BB69-23CF-44E3-9099-C40C66FF867C}">
                  <a14:compatExt spid="_x0000_s64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100853</xdr:colOff>
          <xdr:row>136</xdr:row>
          <xdr:rowOff>89647</xdr:rowOff>
        </xdr:from>
        <xdr:to>
          <xdr:col>23</xdr:col>
          <xdr:colOff>681878</xdr:colOff>
          <xdr:row>137</xdr:row>
          <xdr:rowOff>146797</xdr:rowOff>
        </xdr:to>
        <xdr:sp macro="" textlink="">
          <xdr:nvSpPr>
            <xdr:cNvPr id="6485" name="Object 341" hidden="1">
              <a:extLst>
                <a:ext uri="{63B3BB69-23CF-44E3-9099-C40C66FF867C}">
                  <a14:compatExt spid="_x0000_s6485"/>
                </a:ext>
              </a:extLst>
            </xdr:cNvPr>
            <xdr:cNvSpPr/>
          </xdr:nvSpPr>
          <xdr:spPr>
            <a:xfrm>
              <a:off x="0" y="0"/>
              <a:ext cx="0" cy="0"/>
            </a:xfrm>
            <a:prstGeom prst="rect">
              <a:avLst/>
            </a:prstGeom>
          </xdr:spPr>
        </xdr:sp>
        <xdr:clientData/>
      </xdr:twoCellAnchor>
    </mc:Choice>
    <mc:Fallback/>
  </mc:AlternateContent>
</xdr:wsDr>
</file>

<file path=xl/drawings/drawing3.xml><?xml version="1.0" encoding="utf-8"?>
<c:userShapes xmlns:c="http://schemas.openxmlformats.org/drawingml/2006/chart">
  <cdr:relSizeAnchor xmlns:cdr="http://schemas.openxmlformats.org/drawingml/2006/chartDrawing">
    <cdr:from>
      <cdr:x>0.20079</cdr:x>
      <cdr:y>0.91191</cdr:y>
    </cdr:from>
    <cdr:to>
      <cdr:x>0.34455</cdr:x>
      <cdr:y>0.99191</cdr:y>
    </cdr:to>
    <cdr:sp macro="" textlink="">
      <cdr:nvSpPr>
        <cdr:cNvPr id="2" name="CasellaDiTesto 1"/>
        <cdr:cNvSpPr txBox="1"/>
      </cdr:nvSpPr>
      <cdr:spPr>
        <a:xfrm xmlns:a="http://schemas.openxmlformats.org/drawingml/2006/main">
          <a:off x="1404030" y="3484359"/>
          <a:ext cx="1005236" cy="305674"/>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lIns="0" tIns="0" rIns="0" bIns="0" rtlCol="0"/>
        <a:lstStyle xmlns:a="http://schemas.openxmlformats.org/drawingml/2006/main"/>
        <a:p xmlns:a="http://schemas.openxmlformats.org/drawingml/2006/main">
          <a:r>
            <a:rPr lang="it-IT" sz="1800" b="1"/>
            <a:t>E</a:t>
          </a:r>
          <a:r>
            <a:rPr lang="it-IT" sz="1200" b="1"/>
            <a:t>EPus;el;t</a:t>
          </a:r>
        </a:p>
      </cdr:txBody>
    </cdr:sp>
  </cdr:relSizeAnchor>
  <cdr:relSizeAnchor xmlns:cdr="http://schemas.openxmlformats.org/drawingml/2006/chartDrawing">
    <cdr:from>
      <cdr:x>0.75294</cdr:x>
      <cdr:y>0.9068</cdr:y>
    </cdr:from>
    <cdr:to>
      <cdr:x>0.95244</cdr:x>
      <cdr:y>0.9868</cdr:y>
    </cdr:to>
    <cdr:sp macro="" textlink="">
      <cdr:nvSpPr>
        <cdr:cNvPr id="3" name="CasellaDiTesto 1"/>
        <cdr:cNvSpPr txBox="1"/>
      </cdr:nvSpPr>
      <cdr:spPr>
        <a:xfrm xmlns:a="http://schemas.openxmlformats.org/drawingml/2006/main">
          <a:off x="5264898" y="3464802"/>
          <a:ext cx="1394998" cy="305674"/>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800" b="1"/>
            <a:t>E</a:t>
          </a:r>
          <a:r>
            <a:rPr lang="it-IT" sz="1200" b="1"/>
            <a:t>pr;el;t</a:t>
          </a:r>
        </a:p>
      </cdr:txBody>
    </cdr:sp>
  </cdr:relSizeAnchor>
  <cdr:relSizeAnchor xmlns:cdr="http://schemas.openxmlformats.org/drawingml/2006/chartDrawing">
    <cdr:from>
      <cdr:x>0.4656</cdr:x>
      <cdr:y>0.90486</cdr:y>
    </cdr:from>
    <cdr:to>
      <cdr:x>0.60936</cdr:x>
      <cdr:y>0.98486</cdr:y>
    </cdr:to>
    <cdr:sp macro="" textlink="">
      <cdr:nvSpPr>
        <cdr:cNvPr id="4" name="CasellaDiTesto 1"/>
        <cdr:cNvSpPr txBox="1"/>
      </cdr:nvSpPr>
      <cdr:spPr>
        <a:xfrm xmlns:a="http://schemas.openxmlformats.org/drawingml/2006/main">
          <a:off x="3255682" y="3457388"/>
          <a:ext cx="1005236" cy="305674"/>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800" b="1"/>
            <a:t>E</a:t>
          </a:r>
          <a:r>
            <a:rPr lang="it-IT" sz="1200" b="1"/>
            <a:t>nEPus;el;t</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54429</xdr:colOff>
      <xdr:row>3</xdr:row>
      <xdr:rowOff>81643</xdr:rowOff>
    </xdr:from>
    <xdr:to>
      <xdr:col>6</xdr:col>
      <xdr:colOff>339419</xdr:colOff>
      <xdr:row>33</xdr:row>
      <xdr:rowOff>95250</xdr:rowOff>
    </xdr:to>
    <xdr:sp macro="" textlink="">
      <xdr:nvSpPr>
        <xdr:cNvPr id="8" name="Rettangolo arrotondato 7"/>
        <xdr:cNvSpPr/>
      </xdr:nvSpPr>
      <xdr:spPr>
        <a:xfrm>
          <a:off x="659547" y="653143"/>
          <a:ext cx="3310578" cy="5885489"/>
        </a:xfrm>
        <a:prstGeom prst="roundRect">
          <a:avLst>
            <a:gd name="adj" fmla="val 9755"/>
          </a:avLst>
        </a:prstGeom>
        <a:solidFill>
          <a:schemeClr val="bg1">
            <a:lumMod val="95000"/>
          </a:schemeClr>
        </a:solidFill>
        <a:ln w="25400" cap="flat" cmpd="sng" algn="ctr">
          <a:solidFill>
            <a:srgbClr val="0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4400" b="1">
              <a:solidFill>
                <a:srgbClr val="000000"/>
              </a:solidFill>
              <a:ea typeface="Calibri"/>
              <a:cs typeface="Times New Roman"/>
            </a:rPr>
            <a:t>  GRID</a:t>
          </a:r>
        </a:p>
      </xdr:txBody>
    </xdr:sp>
    <xdr:clientData/>
  </xdr:twoCellAnchor>
  <xdr:twoCellAnchor>
    <xdr:from>
      <xdr:col>10</xdr:col>
      <xdr:colOff>305357</xdr:colOff>
      <xdr:row>5</xdr:row>
      <xdr:rowOff>68035</xdr:rowOff>
    </xdr:from>
    <xdr:to>
      <xdr:col>10</xdr:col>
      <xdr:colOff>305357</xdr:colOff>
      <xdr:row>35</xdr:row>
      <xdr:rowOff>122464</xdr:rowOff>
    </xdr:to>
    <xdr:cxnSp macro="">
      <xdr:nvCxnSpPr>
        <xdr:cNvPr id="2" name="Connettore 1 1"/>
        <xdr:cNvCxnSpPr>
          <a:cxnSpLocks noChangeShapeType="1"/>
        </xdr:cNvCxnSpPr>
      </xdr:nvCxnSpPr>
      <xdr:spPr bwMode="auto">
        <a:xfrm>
          <a:off x="6428571" y="1170214"/>
          <a:ext cx="0" cy="5769429"/>
        </a:xfrm>
        <a:prstGeom prst="line">
          <a:avLst/>
        </a:prstGeom>
        <a:noFill/>
        <a:ln w="34925" algn="ctr">
          <a:solidFill>
            <a:srgbClr val="FF0000"/>
          </a:solidFill>
          <a:prstDash val="dash"/>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5</xdr:col>
      <xdr:colOff>335188</xdr:colOff>
      <xdr:row>8</xdr:row>
      <xdr:rowOff>60327</xdr:rowOff>
    </xdr:from>
    <xdr:to>
      <xdr:col>14</xdr:col>
      <xdr:colOff>257752</xdr:colOff>
      <xdr:row>9</xdr:row>
      <xdr:rowOff>136073</xdr:rowOff>
    </xdr:to>
    <xdr:sp macro="" textlink="">
      <xdr:nvSpPr>
        <xdr:cNvPr id="3" name="Freccia a destra 2"/>
        <xdr:cNvSpPr/>
      </xdr:nvSpPr>
      <xdr:spPr>
        <a:xfrm>
          <a:off x="3360776" y="1741209"/>
          <a:ext cx="5368623" cy="266246"/>
        </a:xfrm>
        <a:prstGeom prst="rightArrow">
          <a:avLst/>
        </a:prstGeom>
        <a:solidFill>
          <a:srgbClr val="FFCCFF"/>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FF0000"/>
            </a:solidFill>
          </a:endParaRPr>
        </a:p>
      </xdr:txBody>
    </xdr:sp>
    <xdr:clientData/>
  </xdr:twoCellAnchor>
  <xdr:twoCellAnchor>
    <xdr:from>
      <xdr:col>5</xdr:col>
      <xdr:colOff>414618</xdr:colOff>
      <xdr:row>27</xdr:row>
      <xdr:rowOff>177517</xdr:rowOff>
    </xdr:from>
    <xdr:to>
      <xdr:col>14</xdr:col>
      <xdr:colOff>325787</xdr:colOff>
      <xdr:row>30</xdr:row>
      <xdr:rowOff>82267</xdr:rowOff>
    </xdr:to>
    <xdr:sp macro="" textlink="">
      <xdr:nvSpPr>
        <xdr:cNvPr id="4" name="Freccia a sinistra 3"/>
        <xdr:cNvSpPr/>
      </xdr:nvSpPr>
      <xdr:spPr>
        <a:xfrm>
          <a:off x="3440206" y="5477899"/>
          <a:ext cx="5357228" cy="476250"/>
        </a:xfrm>
        <a:prstGeom prst="leftArrow">
          <a:avLst/>
        </a:prstGeom>
        <a:solidFill>
          <a:srgbClr val="CCFFCC"/>
        </a:solidFill>
        <a:ln w="25400" cap="flat" cmpd="sng" algn="ctr">
          <a:solidFill>
            <a:srgbClr val="0099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9900"/>
            </a:solidFill>
          </a:endParaRPr>
        </a:p>
      </xdr:txBody>
    </xdr:sp>
    <xdr:clientData/>
  </xdr:twoCellAnchor>
  <xdr:twoCellAnchor>
    <xdr:from>
      <xdr:col>12</xdr:col>
      <xdr:colOff>136525</xdr:colOff>
      <xdr:row>11</xdr:row>
      <xdr:rowOff>119062</xdr:rowOff>
    </xdr:from>
    <xdr:to>
      <xdr:col>14</xdr:col>
      <xdr:colOff>257753</xdr:colOff>
      <xdr:row>21</xdr:row>
      <xdr:rowOff>111125</xdr:rowOff>
    </xdr:to>
    <xdr:sp macro="" textlink="">
      <xdr:nvSpPr>
        <xdr:cNvPr id="6" name="Freccia circolare a destra 5"/>
        <xdr:cNvSpPr/>
      </xdr:nvSpPr>
      <xdr:spPr>
        <a:xfrm flipV="1">
          <a:off x="7451725" y="2366962"/>
          <a:ext cx="1340428" cy="1897063"/>
        </a:xfrm>
        <a:prstGeom prst="curvedRightArrow">
          <a:avLst>
            <a:gd name="adj1" fmla="val 17836"/>
            <a:gd name="adj2" fmla="val 37219"/>
            <a:gd name="adj3" fmla="val 23936"/>
          </a:avLst>
        </a:prstGeom>
        <a:solidFill>
          <a:srgbClr val="00FFFF">
            <a:lumMod val="20000"/>
            <a:lumOff val="80000"/>
          </a:srgbClr>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00FF"/>
            </a:solidFill>
          </a:endParaRPr>
        </a:p>
      </xdr:txBody>
    </xdr:sp>
    <xdr:clientData/>
  </xdr:twoCellAnchor>
  <xdr:twoCellAnchor>
    <xdr:from>
      <xdr:col>14</xdr:col>
      <xdr:colOff>257753</xdr:colOff>
      <xdr:row>6</xdr:row>
      <xdr:rowOff>55562</xdr:rowOff>
    </xdr:from>
    <xdr:to>
      <xdr:col>16</xdr:col>
      <xdr:colOff>412317</xdr:colOff>
      <xdr:row>16</xdr:row>
      <xdr:rowOff>27214</xdr:rowOff>
    </xdr:to>
    <xdr:sp macro="" textlink="">
      <xdr:nvSpPr>
        <xdr:cNvPr id="9" name="Rettangolo arrotondato 8"/>
        <xdr:cNvSpPr/>
      </xdr:nvSpPr>
      <xdr:spPr>
        <a:xfrm>
          <a:off x="8792153" y="1350962"/>
          <a:ext cx="1373764" cy="1876652"/>
        </a:xfrm>
        <a:prstGeom prst="roundRect">
          <a:avLst/>
        </a:prstGeom>
        <a:solidFill>
          <a:schemeClr val="bg1"/>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r>
            <a:rPr lang="it-IT" sz="1800" b="1">
              <a:solidFill>
                <a:srgbClr val="FF0000"/>
              </a:solidFill>
              <a:ea typeface="Calibri"/>
              <a:cs typeface="Times New Roman"/>
            </a:rPr>
            <a:t/>
          </a:r>
          <a:br>
            <a:rPr lang="it-IT" sz="1800" b="1">
              <a:solidFill>
                <a:srgbClr val="FF0000"/>
              </a:solidFill>
              <a:ea typeface="Calibri"/>
              <a:cs typeface="Times New Roman"/>
            </a:rPr>
          </a:br>
          <a:r>
            <a:rPr lang="it-IT" sz="2400" b="1">
              <a:solidFill>
                <a:srgbClr val="FF0000"/>
              </a:solidFill>
              <a:ea typeface="Calibri"/>
              <a:cs typeface="Times New Roman"/>
            </a:rPr>
            <a:t>E</a:t>
          </a:r>
          <a:r>
            <a:rPr lang="it-IT" sz="1800" b="1">
              <a:solidFill>
                <a:srgbClr val="FF0000"/>
              </a:solidFill>
              <a:ea typeface="Calibri"/>
              <a:cs typeface="Times New Roman"/>
            </a:rPr>
            <a:t>EPus;el</a:t>
          </a:r>
        </a:p>
      </xdr:txBody>
    </xdr:sp>
    <xdr:clientData/>
  </xdr:twoCellAnchor>
  <xdr:twoCellAnchor>
    <xdr:from>
      <xdr:col>14</xdr:col>
      <xdr:colOff>257753</xdr:colOff>
      <xdr:row>19</xdr:row>
      <xdr:rowOff>79375</xdr:rowOff>
    </xdr:from>
    <xdr:to>
      <xdr:col>16</xdr:col>
      <xdr:colOff>412317</xdr:colOff>
      <xdr:row>31</xdr:row>
      <xdr:rowOff>115887</xdr:rowOff>
    </xdr:to>
    <xdr:sp macro="" textlink="">
      <xdr:nvSpPr>
        <xdr:cNvPr id="10" name="Rettangolo arrotondato 9"/>
        <xdr:cNvSpPr/>
      </xdr:nvSpPr>
      <xdr:spPr>
        <a:xfrm>
          <a:off x="8792153" y="3851275"/>
          <a:ext cx="1373764" cy="2322512"/>
        </a:xfrm>
        <a:prstGeom prst="roundRect">
          <a:avLst/>
        </a:prstGeom>
        <a:solidFill>
          <a:schemeClr val="bg1"/>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endParaRPr lang="it-IT" sz="1800" b="1">
            <a:solidFill>
              <a:srgbClr val="0000FF"/>
            </a:solidFill>
            <a:ea typeface="Calibri"/>
            <a:cs typeface="Times New Roman"/>
          </a:endParaRPr>
        </a:p>
        <a:p>
          <a:pPr algn="ctr">
            <a:lnSpc>
              <a:spcPct val="115000"/>
            </a:lnSpc>
            <a:spcAft>
              <a:spcPts val="100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2400" b="1">
              <a:solidFill>
                <a:srgbClr val="0000FF"/>
              </a:solidFill>
              <a:ea typeface="Calibri"/>
              <a:cs typeface="Times New Roman"/>
            </a:rPr>
            <a:t>E</a:t>
          </a:r>
          <a:r>
            <a:rPr lang="it-IT" sz="1800" b="1">
              <a:solidFill>
                <a:srgbClr val="0000FF"/>
              </a:solidFill>
              <a:ea typeface="Calibri"/>
              <a:cs typeface="Times New Roman"/>
            </a:rPr>
            <a:t>pr;el</a:t>
          </a:r>
          <a:endParaRPr lang="it-IT" sz="1600" b="1">
            <a:solidFill>
              <a:srgbClr val="0000FF"/>
            </a:solidFill>
            <a:ea typeface="Calibri"/>
            <a:cs typeface="Times New Roman"/>
          </a:endParaRPr>
        </a:p>
      </xdr:txBody>
    </xdr:sp>
    <xdr:clientData/>
  </xdr:twoCellAnchor>
  <xdr:twoCellAnchor>
    <xdr:from>
      <xdr:col>2</xdr:col>
      <xdr:colOff>336985</xdr:colOff>
      <xdr:row>6</xdr:row>
      <xdr:rowOff>48027</xdr:rowOff>
    </xdr:from>
    <xdr:to>
      <xdr:col>4</xdr:col>
      <xdr:colOff>586571</xdr:colOff>
      <xdr:row>11</xdr:row>
      <xdr:rowOff>184098</xdr:rowOff>
    </xdr:to>
    <xdr:sp macro="" textlink="">
      <xdr:nvSpPr>
        <xdr:cNvPr id="11" name="Rettangolo arrotondato 10"/>
        <xdr:cNvSpPr/>
      </xdr:nvSpPr>
      <xdr:spPr>
        <a:xfrm>
          <a:off x="1547220" y="1347909"/>
          <a:ext cx="1459822" cy="1088571"/>
        </a:xfrm>
        <a:prstGeom prst="roundRect">
          <a:avLst/>
        </a:prstGeom>
        <a:solidFill>
          <a:srgbClr val="FFFFFF"/>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rgbClr val="FF0000"/>
              </a:solidFill>
              <a:ea typeface="Calibri"/>
              <a:cs typeface="Times New Roman"/>
            </a:rPr>
            <a:t/>
          </a:r>
          <a:br>
            <a:rPr lang="it-IT" sz="2000" b="1">
              <a:solidFill>
                <a:srgbClr val="FF0000"/>
              </a:solidFill>
              <a:ea typeface="Calibri"/>
              <a:cs typeface="Times New Roman"/>
            </a:rPr>
          </a:br>
          <a:r>
            <a:rPr lang="it-IT" sz="2000" b="1">
              <a:solidFill>
                <a:srgbClr val="FF0000"/>
              </a:solidFill>
              <a:ea typeface="Calibri"/>
              <a:cs typeface="Times New Roman"/>
            </a:rPr>
            <a:t>E</a:t>
          </a:r>
          <a:r>
            <a:rPr lang="it-IT" sz="2000" b="1" baseline="-25000">
              <a:solidFill>
                <a:srgbClr val="FF0000"/>
              </a:solidFill>
              <a:ea typeface="Calibri"/>
              <a:cs typeface="Times New Roman"/>
            </a:rPr>
            <a:t>del;el;grid</a:t>
          </a:r>
        </a:p>
      </xdr:txBody>
    </xdr:sp>
    <xdr:clientData/>
  </xdr:twoCellAnchor>
  <xdr:twoCellAnchor>
    <xdr:from>
      <xdr:col>2</xdr:col>
      <xdr:colOff>350592</xdr:colOff>
      <xdr:row>26</xdr:row>
      <xdr:rowOff>97650</xdr:rowOff>
    </xdr:from>
    <xdr:to>
      <xdr:col>5</xdr:col>
      <xdr:colOff>49489</xdr:colOff>
      <xdr:row>31</xdr:row>
      <xdr:rowOff>152078</xdr:rowOff>
    </xdr:to>
    <xdr:sp macro="" textlink="">
      <xdr:nvSpPr>
        <xdr:cNvPr id="12" name="Rettangolo arrotondato 11"/>
        <xdr:cNvSpPr/>
      </xdr:nvSpPr>
      <xdr:spPr>
        <a:xfrm>
          <a:off x="1560827" y="5207532"/>
          <a:ext cx="1514250" cy="1006928"/>
        </a:xfrm>
        <a:prstGeom prst="roundRect">
          <a:avLst/>
        </a:prstGeom>
        <a:solidFill>
          <a:srgbClr val="FFFFFF"/>
        </a:solidFill>
        <a:ln w="25400" cap="flat" cmpd="sng" algn="ctr">
          <a:solidFill>
            <a:srgbClr val="0099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rgbClr val="009900"/>
              </a:solidFill>
              <a:ea typeface="Calibri"/>
              <a:cs typeface="Times New Roman"/>
            </a:rPr>
            <a:t/>
          </a:r>
          <a:br>
            <a:rPr lang="it-IT" sz="2000" b="1">
              <a:solidFill>
                <a:srgbClr val="009900"/>
              </a:solidFill>
              <a:ea typeface="Calibri"/>
              <a:cs typeface="Times New Roman"/>
            </a:rPr>
          </a:br>
          <a:r>
            <a:rPr lang="it-IT" sz="2000" b="1">
              <a:solidFill>
                <a:srgbClr val="009900"/>
              </a:solidFill>
              <a:ea typeface="Calibri"/>
              <a:cs typeface="Times New Roman"/>
            </a:rPr>
            <a:t>E</a:t>
          </a:r>
          <a:r>
            <a:rPr lang="it-IT" sz="2000" b="1" baseline="-25000">
              <a:solidFill>
                <a:srgbClr val="009900"/>
              </a:solidFill>
              <a:ea typeface="Calibri"/>
              <a:cs typeface="Times New Roman"/>
            </a:rPr>
            <a:t>exp;el;grid</a:t>
          </a:r>
          <a:endParaRPr lang="it-IT" sz="2000" b="1">
            <a:solidFill>
              <a:srgbClr val="009900"/>
            </a:solidFill>
            <a:ea typeface="Calibri"/>
            <a:cs typeface="Times New Roman"/>
          </a:endParaRPr>
        </a:p>
      </xdr:txBody>
    </xdr:sp>
    <xdr:clientData/>
  </xdr:twoCellAnchor>
  <xdr:twoCellAnchor>
    <xdr:from>
      <xdr:col>11</xdr:col>
      <xdr:colOff>307687</xdr:colOff>
      <xdr:row>14</xdr:row>
      <xdr:rowOff>108857</xdr:rowOff>
    </xdr:from>
    <xdr:to>
      <xdr:col>13</xdr:col>
      <xdr:colOff>497176</xdr:colOff>
      <xdr:row>19</xdr:row>
      <xdr:rowOff>54429</xdr:rowOff>
    </xdr:to>
    <xdr:sp macro="" textlink="">
      <xdr:nvSpPr>
        <xdr:cNvPr id="13" name="Rettangolo arrotondato 12"/>
        <xdr:cNvSpPr/>
      </xdr:nvSpPr>
      <xdr:spPr>
        <a:xfrm>
          <a:off x="7013287" y="2928257"/>
          <a:ext cx="1408689" cy="898072"/>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1800" b="1">
              <a:solidFill>
                <a:srgbClr val="0000FF"/>
              </a:solidFill>
              <a:ea typeface="Calibri"/>
              <a:cs typeface="Times New Roman"/>
            </a:rPr>
            <a:t>E</a:t>
          </a:r>
          <a:r>
            <a:rPr lang="it-IT" sz="1800" b="1" baseline="-25000">
              <a:solidFill>
                <a:srgbClr val="0000FF"/>
              </a:solidFill>
              <a:ea typeface="Calibri"/>
              <a:cs typeface="Times New Roman"/>
            </a:rPr>
            <a:t>pr;el;used;EPus</a:t>
          </a:r>
        </a:p>
      </xdr:txBody>
    </xdr:sp>
    <xdr:clientData/>
  </xdr:twoCellAnchor>
  <xdr:twoCellAnchor>
    <xdr:from>
      <xdr:col>9</xdr:col>
      <xdr:colOff>425718</xdr:colOff>
      <xdr:row>6</xdr:row>
      <xdr:rowOff>157162</xdr:rowOff>
    </xdr:from>
    <xdr:to>
      <xdr:col>11</xdr:col>
      <xdr:colOff>148484</xdr:colOff>
      <xdr:row>11</xdr:row>
      <xdr:rowOff>119062</xdr:rowOff>
    </xdr:to>
    <xdr:sp macro="" textlink="">
      <xdr:nvSpPr>
        <xdr:cNvPr id="14" name="Rettangolo arrotondato 13"/>
        <xdr:cNvSpPr/>
      </xdr:nvSpPr>
      <xdr:spPr>
        <a:xfrm>
          <a:off x="5912118" y="1452562"/>
          <a:ext cx="941966" cy="914400"/>
        </a:xfrm>
        <a:prstGeom prst="roundRect">
          <a:avLst/>
        </a:prstGeom>
        <a:solidFill>
          <a:srgbClr val="FFFFFF"/>
        </a:solidFill>
        <a:ln w="25400" cap="flat" cmpd="sng" algn="ctr">
          <a:solidFill>
            <a:srgbClr val="C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rgbClr val="C00000"/>
              </a:solidFill>
              <a:ea typeface="Calibri"/>
              <a:cs typeface="Times New Roman"/>
            </a:rPr>
            <a:t/>
          </a:r>
          <a:br>
            <a:rPr lang="it-IT" sz="2000" b="1">
              <a:solidFill>
                <a:srgbClr val="C00000"/>
              </a:solidFill>
              <a:ea typeface="Calibri"/>
              <a:cs typeface="Times New Roman"/>
            </a:rPr>
          </a:br>
          <a:r>
            <a:rPr lang="it-IT" sz="2000" b="1">
              <a:solidFill>
                <a:srgbClr val="C00000"/>
              </a:solidFill>
              <a:ea typeface="Calibri"/>
              <a:cs typeface="Times New Roman"/>
            </a:rPr>
            <a:t>E</a:t>
          </a:r>
          <a:r>
            <a:rPr lang="it-IT" sz="2000" b="1" baseline="-25000">
              <a:solidFill>
                <a:srgbClr val="C00000"/>
              </a:solidFill>
              <a:ea typeface="Calibri"/>
              <a:cs typeface="Times New Roman"/>
            </a:rPr>
            <a:t>del;el</a:t>
          </a:r>
        </a:p>
      </xdr:txBody>
    </xdr:sp>
    <xdr:clientData/>
  </xdr:twoCellAnchor>
  <xdr:twoCellAnchor>
    <xdr:from>
      <xdr:col>7</xdr:col>
      <xdr:colOff>179532</xdr:colOff>
      <xdr:row>13</xdr:row>
      <xdr:rowOff>68035</xdr:rowOff>
    </xdr:from>
    <xdr:to>
      <xdr:col>9</xdr:col>
      <xdr:colOff>43584</xdr:colOff>
      <xdr:row>26</xdr:row>
      <xdr:rowOff>95250</xdr:rowOff>
    </xdr:to>
    <xdr:sp macro="" textlink="">
      <xdr:nvSpPr>
        <xdr:cNvPr id="15" name="Rettangolo arrotondato 14"/>
        <xdr:cNvSpPr/>
      </xdr:nvSpPr>
      <xdr:spPr>
        <a:xfrm>
          <a:off x="4465782" y="2694214"/>
          <a:ext cx="1088695" cy="2503715"/>
        </a:xfrm>
        <a:prstGeom prst="roundRect">
          <a:avLst/>
        </a:prstGeom>
        <a:solidFill>
          <a:schemeClr val="bg1"/>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rIns="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endParaRPr lang="it-IT" sz="1600" b="1">
            <a:solidFill>
              <a:srgbClr val="800000"/>
            </a:solidFill>
            <a:ea typeface="Calibri"/>
            <a:cs typeface="Times New Roman"/>
          </a:endParaRPr>
        </a:p>
        <a:p>
          <a:pPr algn="ctr">
            <a:lnSpc>
              <a:spcPct val="115000"/>
            </a:lnSpc>
            <a:spcAft>
              <a:spcPts val="1000"/>
            </a:spcAft>
            <a:defRPr/>
          </a:pPr>
          <a:r>
            <a:rPr lang="it-IT" sz="1600" b="1" kern="1200">
              <a:solidFill>
                <a:schemeClr val="bg1">
                  <a:lumMod val="50000"/>
                </a:schemeClr>
              </a:solidFill>
              <a:effectLst/>
              <a:latin typeface="+mn-lt"/>
              <a:ea typeface="+mn-ea"/>
              <a:cs typeface="+mn-cs"/>
            </a:rPr>
            <a:t>E</a:t>
          </a:r>
          <a:r>
            <a:rPr lang="it-IT" sz="1100" b="1" kern="1200">
              <a:solidFill>
                <a:schemeClr val="bg1">
                  <a:lumMod val="50000"/>
                </a:schemeClr>
              </a:solidFill>
              <a:effectLst/>
              <a:latin typeface="+mn-lt"/>
              <a:ea typeface="+mn-ea"/>
              <a:cs typeface="+mn-cs"/>
            </a:rPr>
            <a:t>del;nEPus;el</a:t>
          </a:r>
          <a:endParaRPr lang="it-IT" sz="1600" b="1">
            <a:solidFill>
              <a:schemeClr val="bg1">
                <a:lumMod val="50000"/>
              </a:schemeClr>
            </a:solidFill>
            <a:ea typeface="Calibri"/>
            <a:cs typeface="Times New Roman"/>
          </a:endParaRPr>
        </a:p>
        <a:p>
          <a:pPr algn="ctr">
            <a:lnSpc>
              <a:spcPct val="115000"/>
            </a:lnSpc>
            <a:spcAft>
              <a:spcPts val="1000"/>
            </a:spcAft>
            <a:defRPr/>
          </a:pPr>
          <a:endParaRPr lang="it-IT" sz="1600" b="1">
            <a:solidFill>
              <a:srgbClr val="800000"/>
            </a:solidFill>
            <a:ea typeface="Calibri"/>
            <a:cs typeface="Times New Roman"/>
          </a:endParaRPr>
        </a:p>
        <a:p>
          <a:pPr algn="ctr">
            <a:lnSpc>
              <a:spcPct val="115000"/>
            </a:lnSpc>
            <a:spcAft>
              <a:spcPts val="1000"/>
            </a:spcAft>
            <a:defRPr/>
          </a:pPr>
          <a:r>
            <a:rPr lang="it-IT" sz="1600" b="1">
              <a:solidFill>
                <a:srgbClr val="800000"/>
              </a:solidFill>
              <a:ea typeface="Calibri"/>
              <a:cs typeface="Times New Roman"/>
            </a:rPr>
            <a:t>E</a:t>
          </a:r>
          <a:r>
            <a:rPr lang="it-IT" sz="1200" b="1">
              <a:solidFill>
                <a:srgbClr val="800000"/>
              </a:solidFill>
              <a:ea typeface="Calibri"/>
              <a:cs typeface="Times New Roman"/>
            </a:rPr>
            <a:t>nEPus;el</a:t>
          </a:r>
          <a:br>
            <a:rPr lang="it-IT" sz="1200" b="1">
              <a:solidFill>
                <a:srgbClr val="800000"/>
              </a:solidFill>
              <a:ea typeface="Calibri"/>
              <a:cs typeface="Times New Roman"/>
            </a:rPr>
          </a:br>
          <a:endParaRPr lang="it-IT" sz="1800" b="1">
            <a:solidFill>
              <a:srgbClr val="800000"/>
            </a:solidFill>
            <a:ea typeface="Calibri"/>
            <a:cs typeface="Times New Roman"/>
          </a:endParaRPr>
        </a:p>
        <a:p>
          <a:pPr algn="ctr">
            <a:lnSpc>
              <a:spcPct val="115000"/>
            </a:lnSpc>
            <a:spcAft>
              <a:spcPts val="1000"/>
            </a:spcAft>
            <a:defRPr/>
          </a:pPr>
          <a:r>
            <a:rPr lang="it-IT" sz="1400" b="1">
              <a:solidFill>
                <a:srgbClr val="800000"/>
              </a:solidFill>
              <a:ea typeface="Calibri"/>
              <a:cs typeface="Times New Roman"/>
            </a:rPr>
            <a:t>E</a:t>
          </a:r>
          <a:r>
            <a:rPr lang="it-IT" sz="900" b="1">
              <a:solidFill>
                <a:srgbClr val="800000"/>
              </a:solidFill>
              <a:ea typeface="Calibri"/>
              <a:cs typeface="Times New Roman"/>
            </a:rPr>
            <a:t>exp;el;used;nEPus</a:t>
          </a:r>
          <a:endParaRPr lang="it-IT" sz="200" b="1">
            <a:solidFill>
              <a:srgbClr val="800000"/>
            </a:solidFill>
            <a:ea typeface="Calibri"/>
            <a:cs typeface="Times New Roman"/>
          </a:endParaRPr>
        </a:p>
      </xdr:txBody>
    </xdr:sp>
    <xdr:clientData/>
  </xdr:twoCellAnchor>
  <xdr:twoCellAnchor>
    <xdr:from>
      <xdr:col>9</xdr:col>
      <xdr:colOff>43584</xdr:colOff>
      <xdr:row>22</xdr:row>
      <xdr:rowOff>186794</xdr:rowOff>
    </xdr:from>
    <xdr:to>
      <xdr:col>14</xdr:col>
      <xdr:colOff>257753</xdr:colOff>
      <xdr:row>25</xdr:row>
      <xdr:rowOff>32806</xdr:rowOff>
    </xdr:to>
    <xdr:sp macro="" textlink="">
      <xdr:nvSpPr>
        <xdr:cNvPr id="16" name="Freccia a sinistra 15"/>
        <xdr:cNvSpPr/>
      </xdr:nvSpPr>
      <xdr:spPr>
        <a:xfrm>
          <a:off x="5489643" y="4534676"/>
          <a:ext cx="3239757" cy="417512"/>
        </a:xfrm>
        <a:prstGeom prst="leftArrow">
          <a:avLst/>
        </a:prstGeom>
        <a:solidFill>
          <a:srgbClr val="00FFFF">
            <a:lumMod val="20000"/>
            <a:lumOff val="80000"/>
          </a:srgbClr>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00FF"/>
            </a:solidFill>
          </a:endParaRPr>
        </a:p>
      </xdr:txBody>
    </xdr:sp>
    <xdr:clientData/>
  </xdr:twoCellAnchor>
  <xdr:twoCellAnchor>
    <xdr:from>
      <xdr:col>11</xdr:col>
      <xdr:colOff>307687</xdr:colOff>
      <xdr:row>21</xdr:row>
      <xdr:rowOff>149679</xdr:rowOff>
    </xdr:from>
    <xdr:to>
      <xdr:col>13</xdr:col>
      <xdr:colOff>571789</xdr:colOff>
      <xdr:row>26</xdr:row>
      <xdr:rowOff>77787</xdr:rowOff>
    </xdr:to>
    <xdr:sp macro="" textlink="">
      <xdr:nvSpPr>
        <xdr:cNvPr id="17" name="Rettangolo arrotondato 16"/>
        <xdr:cNvSpPr/>
      </xdr:nvSpPr>
      <xdr:spPr>
        <a:xfrm>
          <a:off x="7013287" y="4302579"/>
          <a:ext cx="1483302" cy="880608"/>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1800" b="1">
              <a:solidFill>
                <a:srgbClr val="0000FF"/>
              </a:solidFill>
              <a:ea typeface="Calibri"/>
              <a:cs typeface="Times New Roman"/>
            </a:rPr>
            <a:t>E</a:t>
          </a:r>
          <a:r>
            <a:rPr lang="it-IT" sz="1800" b="1" baseline="-25000">
              <a:solidFill>
                <a:srgbClr val="0000FF"/>
              </a:solidFill>
              <a:ea typeface="Calibri"/>
              <a:cs typeface="Times New Roman"/>
            </a:rPr>
            <a:t>exp;el;used;nEPus</a:t>
          </a:r>
        </a:p>
      </xdr:txBody>
    </xdr:sp>
    <xdr:clientData/>
  </xdr:twoCellAnchor>
  <xdr:twoCellAnchor>
    <xdr:from>
      <xdr:col>9</xdr:col>
      <xdr:colOff>425718</xdr:colOff>
      <xdr:row>21</xdr:row>
      <xdr:rowOff>163286</xdr:rowOff>
    </xdr:from>
    <xdr:to>
      <xdr:col>11</xdr:col>
      <xdr:colOff>148484</xdr:colOff>
      <xdr:row>31</xdr:row>
      <xdr:rowOff>115887</xdr:rowOff>
    </xdr:to>
    <xdr:sp macro="" textlink="">
      <xdr:nvSpPr>
        <xdr:cNvPr id="18" name="Rettangolo arrotondato 17"/>
        <xdr:cNvSpPr/>
      </xdr:nvSpPr>
      <xdr:spPr>
        <a:xfrm>
          <a:off x="5912118" y="4316186"/>
          <a:ext cx="941966" cy="1857601"/>
        </a:xfrm>
        <a:prstGeom prst="roundRect">
          <a:avLst/>
        </a:prstGeom>
        <a:solidFill>
          <a:srgbClr val="FFFFFF"/>
        </a:solidFill>
        <a:ln w="25400" cap="flat" cmpd="sng" algn="ctr">
          <a:solidFill>
            <a:srgbClr val="C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rgbClr val="C00000"/>
              </a:solidFill>
              <a:ea typeface="Calibri"/>
              <a:cs typeface="Times New Roman"/>
            </a:rPr>
            <a:t>E</a:t>
          </a:r>
          <a:r>
            <a:rPr lang="it-IT" sz="2000" b="1" baseline="-25000">
              <a:solidFill>
                <a:srgbClr val="C00000"/>
              </a:solidFill>
              <a:ea typeface="Calibri"/>
              <a:cs typeface="Times New Roman"/>
            </a:rPr>
            <a:t>exp;el</a:t>
          </a: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xdr:txBody>
    </xdr:sp>
    <xdr:clientData/>
  </xdr:twoCellAnchor>
  <xdr:twoCellAnchor>
    <xdr:from>
      <xdr:col>11</xdr:col>
      <xdr:colOff>307687</xdr:colOff>
      <xdr:row>26</xdr:row>
      <xdr:rowOff>177800</xdr:rowOff>
    </xdr:from>
    <xdr:to>
      <xdr:col>13</xdr:col>
      <xdr:colOff>571789</xdr:colOff>
      <xdr:row>31</xdr:row>
      <xdr:rowOff>115887</xdr:rowOff>
    </xdr:to>
    <xdr:sp macro="" textlink="">
      <xdr:nvSpPr>
        <xdr:cNvPr id="19" name="Rettangolo arrotondato 18"/>
        <xdr:cNvSpPr/>
      </xdr:nvSpPr>
      <xdr:spPr>
        <a:xfrm>
          <a:off x="7013287" y="5283200"/>
          <a:ext cx="1483302" cy="890587"/>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1800" b="1">
              <a:solidFill>
                <a:srgbClr val="0000FF"/>
              </a:solidFill>
              <a:ea typeface="Calibri"/>
              <a:cs typeface="Times New Roman"/>
            </a:rPr>
            <a:t>E</a:t>
          </a:r>
          <a:r>
            <a:rPr lang="it-IT" sz="1800" b="1" baseline="-25000">
              <a:solidFill>
                <a:srgbClr val="0000FF"/>
              </a:solidFill>
              <a:ea typeface="Calibri"/>
              <a:cs typeface="Times New Roman"/>
            </a:rPr>
            <a:t>exp;el;grid</a:t>
          </a:r>
        </a:p>
      </xdr:txBody>
    </xdr:sp>
    <xdr:clientData/>
  </xdr:twoCellAnchor>
  <xdr:twoCellAnchor>
    <xdr:from>
      <xdr:col>14</xdr:col>
      <xdr:colOff>244928</xdr:colOff>
      <xdr:row>8</xdr:row>
      <xdr:rowOff>40821</xdr:rowOff>
    </xdr:from>
    <xdr:to>
      <xdr:col>16</xdr:col>
      <xdr:colOff>435428</xdr:colOff>
      <xdr:row>10</xdr:row>
      <xdr:rowOff>176892</xdr:rowOff>
    </xdr:to>
    <xdr:sp macro="" textlink="Calculation!A64">
      <xdr:nvSpPr>
        <xdr:cNvPr id="24" name="Rettangolo 23"/>
        <xdr:cNvSpPr/>
      </xdr:nvSpPr>
      <xdr:spPr>
        <a:xfrm>
          <a:off x="8817428" y="1714500"/>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E17AD03-9531-4F3F-A8A7-F68699212FF7}" type="TxLink">
            <a:rPr lang="it-IT" sz="2400" b="1">
              <a:solidFill>
                <a:srgbClr val="FF0000"/>
              </a:solidFill>
            </a:rPr>
            <a:pPr algn="ctr"/>
            <a:t>70 kWh</a:t>
          </a:fld>
          <a:endParaRPr lang="it-IT" sz="2400" b="1">
            <a:solidFill>
              <a:srgbClr val="FF0000"/>
            </a:solidFill>
          </a:endParaRPr>
        </a:p>
      </xdr:txBody>
    </xdr:sp>
    <xdr:clientData/>
  </xdr:twoCellAnchor>
  <xdr:twoCellAnchor>
    <xdr:from>
      <xdr:col>7</xdr:col>
      <xdr:colOff>29935</xdr:colOff>
      <xdr:row>18</xdr:row>
      <xdr:rowOff>84363</xdr:rowOff>
    </xdr:from>
    <xdr:to>
      <xdr:col>9</xdr:col>
      <xdr:colOff>220435</xdr:colOff>
      <xdr:row>21</xdr:row>
      <xdr:rowOff>29934</xdr:rowOff>
    </xdr:to>
    <xdr:sp macro="" textlink="Calculation!A65">
      <xdr:nvSpPr>
        <xdr:cNvPr id="25" name="Rettangolo 24"/>
        <xdr:cNvSpPr/>
      </xdr:nvSpPr>
      <xdr:spPr>
        <a:xfrm>
          <a:off x="4316185" y="3663042"/>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16AB97E-15B0-4997-AD1E-AAC521B6D195}" type="TxLink">
            <a:rPr lang="it-IT" sz="1800" b="1" i="1">
              <a:solidFill>
                <a:srgbClr val="C00000"/>
              </a:solidFill>
            </a:rPr>
            <a:pPr algn="ctr"/>
            <a:t>30 kWh</a:t>
          </a:fld>
          <a:endParaRPr lang="it-IT" sz="1800" b="1" i="1">
            <a:solidFill>
              <a:srgbClr val="C00000"/>
            </a:solidFill>
          </a:endParaRPr>
        </a:p>
      </xdr:txBody>
    </xdr:sp>
    <xdr:clientData/>
  </xdr:twoCellAnchor>
  <xdr:twoCellAnchor>
    <xdr:from>
      <xdr:col>14</xdr:col>
      <xdr:colOff>247650</xdr:colOff>
      <xdr:row>23</xdr:row>
      <xdr:rowOff>57144</xdr:rowOff>
    </xdr:from>
    <xdr:to>
      <xdr:col>16</xdr:col>
      <xdr:colOff>438150</xdr:colOff>
      <xdr:row>26</xdr:row>
      <xdr:rowOff>2715</xdr:rowOff>
    </xdr:to>
    <xdr:sp macro="" textlink="Calculation!A66">
      <xdr:nvSpPr>
        <xdr:cNvPr id="26" name="Rettangolo 25"/>
        <xdr:cNvSpPr/>
      </xdr:nvSpPr>
      <xdr:spPr>
        <a:xfrm>
          <a:off x="8820150" y="4588323"/>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835C1F-F492-4818-8B33-EEA36EA3B1E4}" type="TxLink">
            <a:rPr lang="it-IT" sz="2000" b="1">
              <a:solidFill>
                <a:srgbClr val="0033CC"/>
              </a:solidFill>
            </a:rPr>
            <a:pPr algn="ctr"/>
            <a:t>198 kWh</a:t>
          </a:fld>
          <a:endParaRPr lang="it-IT" sz="2000" b="1">
            <a:solidFill>
              <a:srgbClr val="0033CC"/>
            </a:solidFill>
          </a:endParaRPr>
        </a:p>
      </xdr:txBody>
    </xdr:sp>
    <xdr:clientData/>
  </xdr:twoCellAnchor>
  <xdr:twoCellAnchor>
    <xdr:from>
      <xdr:col>11</xdr:col>
      <xdr:colOff>318407</xdr:colOff>
      <xdr:row>14</xdr:row>
      <xdr:rowOff>141514</xdr:rowOff>
    </xdr:from>
    <xdr:to>
      <xdr:col>13</xdr:col>
      <xdr:colOff>508907</xdr:colOff>
      <xdr:row>17</xdr:row>
      <xdr:rowOff>87085</xdr:rowOff>
    </xdr:to>
    <xdr:sp macro="" textlink="Calculation!A82">
      <xdr:nvSpPr>
        <xdr:cNvPr id="27" name="Rettangolo 26"/>
        <xdr:cNvSpPr/>
      </xdr:nvSpPr>
      <xdr:spPr>
        <a:xfrm>
          <a:off x="7024007" y="2960914"/>
          <a:ext cx="1409700"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C0C3AE3-9202-4277-8B2E-25C981802CFA}" type="TxLink">
            <a:rPr lang="it-IT" sz="1800" b="1">
              <a:solidFill>
                <a:srgbClr val="0033CC"/>
              </a:solidFill>
            </a:rPr>
            <a:pPr algn="ctr"/>
            <a:t>70 kWh</a:t>
          </a:fld>
          <a:endParaRPr lang="it-IT" sz="1800" b="1">
            <a:solidFill>
              <a:srgbClr val="0033CC"/>
            </a:solidFill>
          </a:endParaRPr>
        </a:p>
      </xdr:txBody>
    </xdr:sp>
    <xdr:clientData/>
  </xdr:twoCellAnchor>
  <xdr:twoCellAnchor>
    <xdr:from>
      <xdr:col>9</xdr:col>
      <xdr:colOff>212273</xdr:colOff>
      <xdr:row>25</xdr:row>
      <xdr:rowOff>21765</xdr:rowOff>
    </xdr:from>
    <xdr:to>
      <xdr:col>11</xdr:col>
      <xdr:colOff>402773</xdr:colOff>
      <xdr:row>27</xdr:row>
      <xdr:rowOff>157836</xdr:rowOff>
    </xdr:to>
    <xdr:sp macro="" textlink="Calculation!A83">
      <xdr:nvSpPr>
        <xdr:cNvPr id="28" name="Rettangolo 27"/>
        <xdr:cNvSpPr/>
      </xdr:nvSpPr>
      <xdr:spPr>
        <a:xfrm>
          <a:off x="5698673" y="4936665"/>
          <a:ext cx="1409700"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F067505-A54C-476A-9F1B-7D14EB7D9B28}" type="TxLink">
            <a:rPr lang="it-IT" sz="1600" b="1">
              <a:solidFill>
                <a:srgbClr val="C00000"/>
              </a:solidFill>
            </a:rPr>
            <a:pPr algn="ctr"/>
            <a:t>128 kWh</a:t>
          </a:fld>
          <a:endParaRPr lang="it-IT" sz="1600" b="1">
            <a:solidFill>
              <a:srgbClr val="C00000"/>
            </a:solidFill>
          </a:endParaRPr>
        </a:p>
      </xdr:txBody>
    </xdr:sp>
    <xdr:clientData/>
  </xdr:twoCellAnchor>
  <xdr:twoCellAnchor>
    <xdr:from>
      <xdr:col>11</xdr:col>
      <xdr:colOff>345622</xdr:colOff>
      <xdr:row>22</xdr:row>
      <xdr:rowOff>19050</xdr:rowOff>
    </xdr:from>
    <xdr:to>
      <xdr:col>13</xdr:col>
      <xdr:colOff>536122</xdr:colOff>
      <xdr:row>24</xdr:row>
      <xdr:rowOff>155121</xdr:rowOff>
    </xdr:to>
    <xdr:sp macro="" textlink="Calculation!A84">
      <xdr:nvSpPr>
        <xdr:cNvPr id="29" name="Rettangolo 28"/>
        <xdr:cNvSpPr/>
      </xdr:nvSpPr>
      <xdr:spPr>
        <a:xfrm>
          <a:off x="7051222" y="4362450"/>
          <a:ext cx="1409700"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91464BA-C174-4DEF-B2E2-492DBB43DA56}" type="TxLink">
            <a:rPr lang="it-IT" sz="1800" b="1">
              <a:solidFill>
                <a:srgbClr val="0033CC"/>
              </a:solidFill>
            </a:rPr>
            <a:pPr algn="ctr"/>
            <a:t>30 kWh</a:t>
          </a:fld>
          <a:endParaRPr lang="it-IT" sz="1800" b="1">
            <a:solidFill>
              <a:srgbClr val="0033CC"/>
            </a:solidFill>
          </a:endParaRPr>
        </a:p>
      </xdr:txBody>
    </xdr:sp>
    <xdr:clientData/>
  </xdr:twoCellAnchor>
  <xdr:twoCellAnchor>
    <xdr:from>
      <xdr:col>9</xdr:col>
      <xdr:colOff>187780</xdr:colOff>
      <xdr:row>6</xdr:row>
      <xdr:rowOff>160563</xdr:rowOff>
    </xdr:from>
    <xdr:to>
      <xdr:col>11</xdr:col>
      <xdr:colOff>378280</xdr:colOff>
      <xdr:row>9</xdr:row>
      <xdr:rowOff>106134</xdr:rowOff>
    </xdr:to>
    <xdr:sp macro="" textlink="Calculation!A87">
      <xdr:nvSpPr>
        <xdr:cNvPr id="31" name="Rettangolo 30"/>
        <xdr:cNvSpPr/>
      </xdr:nvSpPr>
      <xdr:spPr>
        <a:xfrm>
          <a:off x="5674180" y="1455963"/>
          <a:ext cx="1409700"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426FD16-6BEC-44CD-8666-12B49B4EC944}" type="TxLink">
            <a:rPr lang="it-IT" sz="1600" b="1">
              <a:solidFill>
                <a:srgbClr val="C00000"/>
              </a:solidFill>
            </a:rPr>
            <a:pPr algn="ctr"/>
            <a:t>0 kWh</a:t>
          </a:fld>
          <a:endParaRPr lang="it-IT" sz="1600" b="1">
            <a:solidFill>
              <a:srgbClr val="C00000"/>
            </a:solidFill>
          </a:endParaRPr>
        </a:p>
      </xdr:txBody>
    </xdr:sp>
    <xdr:clientData/>
  </xdr:twoCellAnchor>
  <xdr:twoCellAnchor>
    <xdr:from>
      <xdr:col>2</xdr:col>
      <xdr:colOff>393494</xdr:colOff>
      <xdr:row>26</xdr:row>
      <xdr:rowOff>110936</xdr:rowOff>
    </xdr:from>
    <xdr:to>
      <xdr:col>4</xdr:col>
      <xdr:colOff>583993</xdr:colOff>
      <xdr:row>29</xdr:row>
      <xdr:rowOff>56507</xdr:rowOff>
    </xdr:to>
    <xdr:sp macro="" textlink="Calculation!A85">
      <xdr:nvSpPr>
        <xdr:cNvPr id="34" name="Rettangolo 33"/>
        <xdr:cNvSpPr/>
      </xdr:nvSpPr>
      <xdr:spPr>
        <a:xfrm>
          <a:off x="1603729" y="5220818"/>
          <a:ext cx="1400735"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7E3BA39-5A0D-4DA4-9B55-7167A6C062B3}" type="TxLink">
            <a:rPr lang="en-US" sz="1800" b="1" i="0" u="none" strike="noStrike">
              <a:solidFill>
                <a:srgbClr val="00B050"/>
              </a:solidFill>
              <a:latin typeface="+mn-lt"/>
              <a:ea typeface="+mn-ea"/>
              <a:cs typeface="+mn-cs"/>
            </a:rPr>
            <a:pPr marL="0" indent="0" algn="ctr"/>
            <a:t>98 kWh</a:t>
          </a:fld>
          <a:endParaRPr lang="it-IT" sz="1800" b="1" i="0" u="none" strike="noStrike">
            <a:solidFill>
              <a:srgbClr val="00B050"/>
            </a:solidFill>
            <a:latin typeface="+mn-lt"/>
            <a:ea typeface="+mn-ea"/>
            <a:cs typeface="+mn-cs"/>
          </a:endParaRPr>
        </a:p>
      </xdr:txBody>
    </xdr:sp>
    <xdr:clientData/>
  </xdr:twoCellAnchor>
  <xdr:twoCellAnchor>
    <xdr:from>
      <xdr:col>2</xdr:col>
      <xdr:colOff>358115</xdr:colOff>
      <xdr:row>6</xdr:row>
      <xdr:rowOff>127589</xdr:rowOff>
    </xdr:from>
    <xdr:to>
      <xdr:col>4</xdr:col>
      <xdr:colOff>548614</xdr:colOff>
      <xdr:row>9</xdr:row>
      <xdr:rowOff>73160</xdr:rowOff>
    </xdr:to>
    <xdr:sp macro="" textlink="Calculation!A87">
      <xdr:nvSpPr>
        <xdr:cNvPr id="35" name="Rettangolo 34"/>
        <xdr:cNvSpPr/>
      </xdr:nvSpPr>
      <xdr:spPr>
        <a:xfrm>
          <a:off x="1568350" y="1427471"/>
          <a:ext cx="1400735"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98EC63F-8B69-492B-A86A-239640204505}" type="TxLink">
            <a:rPr lang="en-US" sz="1800" b="1" i="0" u="none" strike="noStrike">
              <a:solidFill>
                <a:srgbClr val="FF0000"/>
              </a:solidFill>
              <a:latin typeface="+mn-lt"/>
              <a:ea typeface="+mn-ea"/>
              <a:cs typeface="+mn-cs"/>
            </a:rPr>
            <a:pPr marL="0" indent="0" algn="ctr"/>
            <a:t>0 kWh</a:t>
          </a:fld>
          <a:endParaRPr lang="it-IT" sz="1800" b="1">
            <a:solidFill>
              <a:srgbClr val="FF0000"/>
            </a:solidFill>
            <a:latin typeface="+mn-lt"/>
            <a:ea typeface="+mn-ea"/>
            <a:cs typeface="+mn-cs"/>
          </a:endParaRPr>
        </a:p>
      </xdr:txBody>
    </xdr:sp>
    <xdr:clientData/>
  </xdr:twoCellAnchor>
  <xdr:twoCellAnchor>
    <xdr:from>
      <xdr:col>7</xdr:col>
      <xdr:colOff>59872</xdr:colOff>
      <xdr:row>22</xdr:row>
      <xdr:rowOff>73479</xdr:rowOff>
    </xdr:from>
    <xdr:to>
      <xdr:col>9</xdr:col>
      <xdr:colOff>250372</xdr:colOff>
      <xdr:row>25</xdr:row>
      <xdr:rowOff>19050</xdr:rowOff>
    </xdr:to>
    <xdr:sp macro="" textlink="Calculation!A84">
      <xdr:nvSpPr>
        <xdr:cNvPr id="36" name="Rettangolo 35"/>
        <xdr:cNvSpPr/>
      </xdr:nvSpPr>
      <xdr:spPr>
        <a:xfrm>
          <a:off x="4327072" y="4416879"/>
          <a:ext cx="1409700"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91464BA-C174-4DEF-B2E2-492DBB43DA56}" type="TxLink">
            <a:rPr lang="it-IT" sz="1600" b="1">
              <a:solidFill>
                <a:schemeClr val="accent2">
                  <a:lumMod val="50000"/>
                </a:schemeClr>
              </a:solidFill>
            </a:rPr>
            <a:pPr algn="ctr"/>
            <a:t>30 kWh</a:t>
          </a:fld>
          <a:endParaRPr lang="it-IT" sz="1600" b="1">
            <a:solidFill>
              <a:schemeClr val="accent2">
                <a:lumMod val="50000"/>
              </a:schemeClr>
            </a:solidFill>
          </a:endParaRPr>
        </a:p>
      </xdr:txBody>
    </xdr:sp>
    <xdr:clientData/>
  </xdr:twoCellAnchor>
  <xdr:twoCellAnchor>
    <xdr:from>
      <xdr:col>6</xdr:col>
      <xdr:colOff>593852</xdr:colOff>
      <xdr:row>3</xdr:row>
      <xdr:rowOff>2723</xdr:rowOff>
    </xdr:from>
    <xdr:to>
      <xdr:col>6</xdr:col>
      <xdr:colOff>593852</xdr:colOff>
      <xdr:row>33</xdr:row>
      <xdr:rowOff>54428</xdr:rowOff>
    </xdr:to>
    <xdr:cxnSp macro="">
      <xdr:nvCxnSpPr>
        <xdr:cNvPr id="37" name="Connettore 1 36"/>
        <xdr:cNvCxnSpPr>
          <a:cxnSpLocks noChangeShapeType="1"/>
        </xdr:cNvCxnSpPr>
      </xdr:nvCxnSpPr>
      <xdr:spPr bwMode="auto">
        <a:xfrm>
          <a:off x="4267781" y="574223"/>
          <a:ext cx="0" cy="5916384"/>
        </a:xfrm>
        <a:prstGeom prst="line">
          <a:avLst/>
        </a:prstGeom>
        <a:noFill/>
        <a:ln w="34925" algn="ctr">
          <a:solidFill>
            <a:sysClr val="windowText" lastClr="000000"/>
          </a:solidFill>
          <a:prstDash val="lgDashDot"/>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7</xdr:col>
      <xdr:colOff>13607</xdr:colOff>
      <xdr:row>3</xdr:row>
      <xdr:rowOff>43543</xdr:rowOff>
    </xdr:from>
    <xdr:to>
      <xdr:col>16</xdr:col>
      <xdr:colOff>462643</xdr:colOff>
      <xdr:row>4</xdr:row>
      <xdr:rowOff>152400</xdr:rowOff>
    </xdr:to>
    <xdr:sp macro="" textlink="">
      <xdr:nvSpPr>
        <xdr:cNvPr id="38" name="Freccia bidirezionale orizzontale 37"/>
        <xdr:cNvSpPr/>
      </xdr:nvSpPr>
      <xdr:spPr>
        <a:xfrm>
          <a:off x="4299857" y="615043"/>
          <a:ext cx="5959929" cy="449036"/>
        </a:xfrm>
        <a:prstGeom prst="leftRightArrow">
          <a:avLst>
            <a:gd name="adj1" fmla="val 59883"/>
            <a:gd name="adj2" fmla="val 50000"/>
          </a:avLst>
        </a:prstGeom>
        <a:solidFill>
          <a:schemeClr val="bg1"/>
        </a:solidFill>
        <a:ln w="12700">
          <a:solidFill>
            <a:sysClr val="windowText" lastClr="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ysClr val="windowText" lastClr="000000"/>
              </a:solidFill>
            </a:rPr>
            <a:t>ONST</a:t>
          </a:r>
        </a:p>
      </xdr:txBody>
    </xdr:sp>
    <xdr:clientData/>
  </xdr:twoCellAnchor>
  <xdr:twoCellAnchor>
    <xdr:from>
      <xdr:col>1</xdr:col>
      <xdr:colOff>13608</xdr:colOff>
      <xdr:row>33</xdr:row>
      <xdr:rowOff>111579</xdr:rowOff>
    </xdr:from>
    <xdr:to>
      <xdr:col>10</xdr:col>
      <xdr:colOff>261258</xdr:colOff>
      <xdr:row>35</xdr:row>
      <xdr:rowOff>179615</xdr:rowOff>
    </xdr:to>
    <xdr:sp macro="" textlink="">
      <xdr:nvSpPr>
        <xdr:cNvPr id="39" name="Freccia bidirezionale orizzontale 38"/>
        <xdr:cNvSpPr/>
      </xdr:nvSpPr>
      <xdr:spPr>
        <a:xfrm>
          <a:off x="625929" y="6547758"/>
          <a:ext cx="5758543"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AB-OUT</a:t>
          </a:r>
        </a:p>
      </xdr:txBody>
    </xdr:sp>
    <xdr:clientData/>
  </xdr:twoCellAnchor>
  <xdr:twoCellAnchor>
    <xdr:from>
      <xdr:col>10</xdr:col>
      <xdr:colOff>356509</xdr:colOff>
      <xdr:row>33</xdr:row>
      <xdr:rowOff>114301</xdr:rowOff>
    </xdr:from>
    <xdr:to>
      <xdr:col>16</xdr:col>
      <xdr:colOff>503464</xdr:colOff>
      <xdr:row>35</xdr:row>
      <xdr:rowOff>182337</xdr:rowOff>
    </xdr:to>
    <xdr:sp macro="" textlink="">
      <xdr:nvSpPr>
        <xdr:cNvPr id="40" name="Freccia bidirezionale orizzontale 39"/>
        <xdr:cNvSpPr/>
      </xdr:nvSpPr>
      <xdr:spPr>
        <a:xfrm>
          <a:off x="6479723" y="6550480"/>
          <a:ext cx="3820884"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AB-IN</a:t>
          </a:r>
        </a:p>
      </xdr:txBody>
    </xdr:sp>
    <xdr:clientData/>
  </xdr:twoCellAnchor>
  <xdr:twoCellAnchor>
    <xdr:from>
      <xdr:col>10</xdr:col>
      <xdr:colOff>1</xdr:colOff>
      <xdr:row>14</xdr:row>
      <xdr:rowOff>108857</xdr:rowOff>
    </xdr:from>
    <xdr:to>
      <xdr:col>11</xdr:col>
      <xdr:colOff>1</xdr:colOff>
      <xdr:row>17</xdr:row>
      <xdr:rowOff>149679</xdr:rowOff>
    </xdr:to>
    <xdr:sp macro="" textlink="">
      <xdr:nvSpPr>
        <xdr:cNvPr id="41" name="Ovale 40"/>
        <xdr:cNvSpPr/>
      </xdr:nvSpPr>
      <xdr:spPr>
        <a:xfrm>
          <a:off x="6096001" y="2928257"/>
          <a:ext cx="609600" cy="612322"/>
        </a:xfrm>
        <a:prstGeom prst="ellipse">
          <a:avLst/>
        </a:prstGeom>
        <a:solidFill>
          <a:sysClr val="window" lastClr="FFFFFF"/>
        </a:solidFill>
        <a:ln w="34925" algn="ctr">
          <a:solidFill>
            <a:srgbClr val="FF0000"/>
          </a:solidFill>
          <a:prstDash val="dash"/>
          <a:round/>
          <a:headEnd type="none" w="sm" len="sm"/>
          <a:tailEnd type="none" w="sm" len="sm"/>
        </a:ln>
      </xdr:spPr>
      <xdr:txBody>
        <a:bodyPr vertOverflow="clip" horzOverflow="clip" lIns="0" tIns="0" rIns="0" bIns="0" rtlCol="0" anchor="ctr" anchorCtr="1"/>
        <a:lstStyle/>
        <a:p>
          <a:pPr algn="l"/>
          <a:r>
            <a:rPr lang="it-IT" sz="2800" b="1">
              <a:solidFill>
                <a:srgbClr val="FF0000"/>
              </a:solidFill>
            </a:rPr>
            <a:t>AB</a:t>
          </a:r>
          <a:endParaRPr lang="it-IT" sz="1100" b="1">
            <a:solidFill>
              <a:srgbClr val="FF0000"/>
            </a:solidFill>
          </a:endParaRPr>
        </a:p>
      </xdr:txBody>
    </xdr:sp>
    <xdr:clientData/>
  </xdr:twoCellAnchor>
  <xdr:twoCellAnchor>
    <xdr:from>
      <xdr:col>11</xdr:col>
      <xdr:colOff>312964</xdr:colOff>
      <xdr:row>27</xdr:row>
      <xdr:rowOff>0</xdr:rowOff>
    </xdr:from>
    <xdr:to>
      <xdr:col>13</xdr:col>
      <xdr:colOff>571500</xdr:colOff>
      <xdr:row>29</xdr:row>
      <xdr:rowOff>95250</xdr:rowOff>
    </xdr:to>
    <xdr:sp macro="" textlink="Calculation!A85">
      <xdr:nvSpPr>
        <xdr:cNvPr id="43" name="CasellaDiTesto 42"/>
        <xdr:cNvSpPr txBox="1"/>
      </xdr:nvSpPr>
      <xdr:spPr>
        <a:xfrm>
          <a:off x="7048500" y="5293179"/>
          <a:ext cx="1483179"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3670D43-A49B-44DF-B31D-DB9021B2E5B9}" type="TxLink">
            <a:rPr lang="en-US" sz="1800" b="1" i="0" u="none" strike="noStrike">
              <a:solidFill>
                <a:srgbClr val="0033CC"/>
              </a:solidFill>
              <a:latin typeface="+mn-lt"/>
              <a:ea typeface="+mn-ea"/>
              <a:cs typeface="+mn-cs"/>
            </a:rPr>
            <a:pPr marL="0" indent="0" algn="ctr"/>
            <a:t>98 kWh</a:t>
          </a:fld>
          <a:endParaRPr lang="it-IT" sz="1800" b="1">
            <a:solidFill>
              <a:srgbClr val="0033CC"/>
            </a:solidFill>
            <a:latin typeface="+mn-lt"/>
            <a:ea typeface="+mn-ea"/>
            <a:cs typeface="+mn-cs"/>
          </a:endParaRPr>
        </a:p>
      </xdr:txBody>
    </xdr:sp>
    <xdr:clientData/>
  </xdr:twoCellAnchor>
  <xdr:twoCellAnchor>
    <xdr:from>
      <xdr:col>6</xdr:col>
      <xdr:colOff>152398</xdr:colOff>
      <xdr:row>11</xdr:row>
      <xdr:rowOff>84366</xdr:rowOff>
    </xdr:from>
    <xdr:to>
      <xdr:col>8</xdr:col>
      <xdr:colOff>231322</xdr:colOff>
      <xdr:row>14</xdr:row>
      <xdr:rowOff>176896</xdr:rowOff>
    </xdr:to>
    <xdr:sp macro="" textlink="">
      <xdr:nvSpPr>
        <xdr:cNvPr id="45" name="Freccia curva 44"/>
        <xdr:cNvSpPr/>
      </xdr:nvSpPr>
      <xdr:spPr>
        <a:xfrm rot="5400000">
          <a:off x="4146095" y="2009777"/>
          <a:ext cx="664030" cy="1303566"/>
        </a:xfrm>
        <a:prstGeom prst="bentArrow">
          <a:avLst>
            <a:gd name="adj1" fmla="val 16983"/>
            <a:gd name="adj2" fmla="val 16392"/>
            <a:gd name="adj3" fmla="val 25000"/>
            <a:gd name="adj4" fmla="val 32180"/>
          </a:avLst>
        </a:prstGeom>
        <a:solidFill>
          <a:schemeClr val="bg1">
            <a:lumMod val="95000"/>
          </a:schemeClr>
        </a:solidFill>
        <a:ln w="9525" cap="flat" cmpd="sng" algn="ctr">
          <a:solidFill>
            <a:schemeClr val="bg2">
              <a:lumMod val="50000"/>
            </a:schemeClr>
          </a:solid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p>
          <a:pPr marL="0" indent="0" algn="l" rtl="0" fontAlgn="base">
            <a:spcBef>
              <a:spcPct val="0"/>
            </a:spcBef>
            <a:spcAft>
              <a:spcPct val="0"/>
            </a:spcAft>
            <a:defRPr/>
          </a:pPr>
          <a:endParaRPr lang="it-IT" sz="2400" kern="1200">
            <a:solidFill>
              <a:srgbClr val="FF0000"/>
            </a:solidFill>
            <a:latin typeface="+mn-lt"/>
            <a:ea typeface="+mn-ea"/>
            <a:cs typeface="+mn-cs"/>
          </a:endParaRPr>
        </a:p>
      </xdr:txBody>
    </xdr:sp>
    <xdr:clientData/>
  </xdr:twoCellAnchor>
  <xdr:twoCellAnchor>
    <xdr:from>
      <xdr:col>7</xdr:col>
      <xdr:colOff>122463</xdr:colOff>
      <xdr:row>14</xdr:row>
      <xdr:rowOff>157845</xdr:rowOff>
    </xdr:from>
    <xdr:to>
      <xdr:col>9</xdr:col>
      <xdr:colOff>108857</xdr:colOff>
      <xdr:row>16</xdr:row>
      <xdr:rowOff>163287</xdr:rowOff>
    </xdr:to>
    <xdr:sp macro="" textlink="Calculation!A88">
      <xdr:nvSpPr>
        <xdr:cNvPr id="46" name="Rettangolo 45"/>
        <xdr:cNvSpPr/>
      </xdr:nvSpPr>
      <xdr:spPr>
        <a:xfrm>
          <a:off x="4408713" y="2974524"/>
          <a:ext cx="1211037" cy="3864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8BC4655-5793-449A-88F7-4ADFFB7F7C26}" type="TxLink">
            <a:rPr lang="it-IT" sz="1600" b="1">
              <a:solidFill>
                <a:schemeClr val="bg1">
                  <a:lumMod val="65000"/>
                </a:schemeClr>
              </a:solidFill>
            </a:rPr>
            <a:pPr algn="ctr"/>
            <a:t>0 kWh</a:t>
          </a:fld>
          <a:endParaRPr lang="it-IT" sz="1600" b="1">
            <a:solidFill>
              <a:schemeClr val="bg1">
                <a:lumMod val="6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19</xdr:col>
          <xdr:colOff>85725</xdr:colOff>
          <xdr:row>3</xdr:row>
          <xdr:rowOff>38100</xdr:rowOff>
        </xdr:from>
        <xdr:to>
          <xdr:col>20</xdr:col>
          <xdr:colOff>476250</xdr:colOff>
          <xdr:row>3</xdr:row>
          <xdr:rowOff>238125</xdr:rowOff>
        </xdr:to>
        <xdr:sp macro="" textlink="">
          <xdr:nvSpPr>
            <xdr:cNvPr id="9217" name="Drop Down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xdr:twoCellAnchor>
    <xdr:from>
      <xdr:col>1</xdr:col>
      <xdr:colOff>54429</xdr:colOff>
      <xdr:row>43</xdr:row>
      <xdr:rowOff>81643</xdr:rowOff>
    </xdr:from>
    <xdr:to>
      <xdr:col>6</xdr:col>
      <xdr:colOff>339419</xdr:colOff>
      <xdr:row>73</xdr:row>
      <xdr:rowOff>95250</xdr:rowOff>
    </xdr:to>
    <xdr:sp macro="" textlink="">
      <xdr:nvSpPr>
        <xdr:cNvPr id="47" name="Rettangolo arrotondato 46"/>
        <xdr:cNvSpPr/>
      </xdr:nvSpPr>
      <xdr:spPr>
        <a:xfrm>
          <a:off x="666750" y="653143"/>
          <a:ext cx="3346598" cy="5878286"/>
        </a:xfrm>
        <a:prstGeom prst="roundRect">
          <a:avLst>
            <a:gd name="adj" fmla="val 9755"/>
          </a:avLst>
        </a:prstGeom>
        <a:solidFill>
          <a:schemeClr val="bg1">
            <a:lumMod val="95000"/>
          </a:schemeClr>
        </a:solidFill>
        <a:ln w="25400" cap="flat" cmpd="sng" algn="ctr">
          <a:solidFill>
            <a:srgbClr val="0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l">
            <a:lnSpc>
              <a:spcPct val="115000"/>
            </a:lnSpc>
            <a:spcAft>
              <a:spcPts val="0"/>
            </a:spcAft>
            <a:defRPr/>
          </a:pPr>
          <a:r>
            <a:rPr lang="it-IT" sz="4400" b="1">
              <a:solidFill>
                <a:srgbClr val="000000"/>
              </a:solidFill>
              <a:ea typeface="Calibri"/>
              <a:cs typeface="Times New Roman"/>
            </a:rPr>
            <a:t>  GRID</a:t>
          </a:r>
        </a:p>
      </xdr:txBody>
    </xdr:sp>
    <xdr:clientData/>
  </xdr:twoCellAnchor>
  <xdr:twoCellAnchor>
    <xdr:from>
      <xdr:col>10</xdr:col>
      <xdr:colOff>305357</xdr:colOff>
      <xdr:row>45</xdr:row>
      <xdr:rowOff>68035</xdr:rowOff>
    </xdr:from>
    <xdr:to>
      <xdr:col>10</xdr:col>
      <xdr:colOff>305357</xdr:colOff>
      <xdr:row>75</xdr:row>
      <xdr:rowOff>122464</xdr:rowOff>
    </xdr:to>
    <xdr:cxnSp macro="">
      <xdr:nvCxnSpPr>
        <xdr:cNvPr id="48" name="Connettore 1 47"/>
        <xdr:cNvCxnSpPr>
          <a:cxnSpLocks noChangeShapeType="1"/>
        </xdr:cNvCxnSpPr>
      </xdr:nvCxnSpPr>
      <xdr:spPr bwMode="auto">
        <a:xfrm>
          <a:off x="6428571" y="1170214"/>
          <a:ext cx="0" cy="5769429"/>
        </a:xfrm>
        <a:prstGeom prst="line">
          <a:avLst/>
        </a:prstGeom>
        <a:noFill/>
        <a:ln w="34925" algn="ctr">
          <a:solidFill>
            <a:srgbClr val="FF0000"/>
          </a:solidFill>
          <a:prstDash val="dash"/>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3</xdr:col>
      <xdr:colOff>503465</xdr:colOff>
      <xdr:row>48</xdr:row>
      <xdr:rowOff>93945</xdr:rowOff>
    </xdr:from>
    <xdr:to>
      <xdr:col>14</xdr:col>
      <xdr:colOff>257753</xdr:colOff>
      <xdr:row>49</xdr:row>
      <xdr:rowOff>169691</xdr:rowOff>
    </xdr:to>
    <xdr:sp macro="" textlink="">
      <xdr:nvSpPr>
        <xdr:cNvPr id="49" name="Freccia a destra 48"/>
        <xdr:cNvSpPr/>
      </xdr:nvSpPr>
      <xdr:spPr>
        <a:xfrm>
          <a:off x="2318818" y="9450857"/>
          <a:ext cx="6410582" cy="266246"/>
        </a:xfrm>
        <a:prstGeom prst="rightArrow">
          <a:avLst/>
        </a:prstGeom>
        <a:solidFill>
          <a:srgbClr val="FFCCFF"/>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FF0000"/>
            </a:solidFill>
          </a:endParaRPr>
        </a:p>
      </xdr:txBody>
    </xdr:sp>
    <xdr:clientData/>
  </xdr:twoCellAnchor>
  <xdr:twoCellAnchor>
    <xdr:from>
      <xdr:col>3</xdr:col>
      <xdr:colOff>585106</xdr:colOff>
      <xdr:row>67</xdr:row>
      <xdr:rowOff>188723</xdr:rowOff>
    </xdr:from>
    <xdr:to>
      <xdr:col>14</xdr:col>
      <xdr:colOff>325787</xdr:colOff>
      <xdr:row>70</xdr:row>
      <xdr:rowOff>93473</xdr:rowOff>
    </xdr:to>
    <xdr:sp macro="" textlink="">
      <xdr:nvSpPr>
        <xdr:cNvPr id="50" name="Freccia a sinistra 49"/>
        <xdr:cNvSpPr/>
      </xdr:nvSpPr>
      <xdr:spPr>
        <a:xfrm>
          <a:off x="2400459" y="13165135"/>
          <a:ext cx="6396975" cy="476250"/>
        </a:xfrm>
        <a:prstGeom prst="leftArrow">
          <a:avLst/>
        </a:prstGeom>
        <a:solidFill>
          <a:srgbClr val="CCFFCC"/>
        </a:solidFill>
        <a:ln w="25400" cap="flat" cmpd="sng" algn="ctr">
          <a:solidFill>
            <a:srgbClr val="0099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9900"/>
            </a:solidFill>
          </a:endParaRPr>
        </a:p>
      </xdr:txBody>
    </xdr:sp>
    <xdr:clientData/>
  </xdr:twoCellAnchor>
  <xdr:twoCellAnchor>
    <xdr:from>
      <xdr:col>12</xdr:col>
      <xdr:colOff>136525</xdr:colOff>
      <xdr:row>51</xdr:row>
      <xdr:rowOff>119062</xdr:rowOff>
    </xdr:from>
    <xdr:to>
      <xdr:col>14</xdr:col>
      <xdr:colOff>257753</xdr:colOff>
      <xdr:row>61</xdr:row>
      <xdr:rowOff>111125</xdr:rowOff>
    </xdr:to>
    <xdr:sp macro="" textlink="">
      <xdr:nvSpPr>
        <xdr:cNvPr id="52" name="Freccia circolare a destra 51"/>
        <xdr:cNvSpPr/>
      </xdr:nvSpPr>
      <xdr:spPr>
        <a:xfrm flipV="1">
          <a:off x="7484382" y="2364241"/>
          <a:ext cx="1345871" cy="1897063"/>
        </a:xfrm>
        <a:prstGeom prst="curvedRightArrow">
          <a:avLst>
            <a:gd name="adj1" fmla="val 17836"/>
            <a:gd name="adj2" fmla="val 37219"/>
            <a:gd name="adj3" fmla="val 23936"/>
          </a:avLst>
        </a:prstGeom>
        <a:solidFill>
          <a:srgbClr val="00FFFF">
            <a:lumMod val="20000"/>
            <a:lumOff val="80000"/>
          </a:srgbClr>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00FF"/>
            </a:solidFill>
          </a:endParaRPr>
        </a:p>
      </xdr:txBody>
    </xdr:sp>
    <xdr:clientData/>
  </xdr:twoCellAnchor>
  <xdr:twoCellAnchor>
    <xdr:from>
      <xdr:col>14</xdr:col>
      <xdr:colOff>257753</xdr:colOff>
      <xdr:row>46</xdr:row>
      <xdr:rowOff>55562</xdr:rowOff>
    </xdr:from>
    <xdr:to>
      <xdr:col>16</xdr:col>
      <xdr:colOff>412317</xdr:colOff>
      <xdr:row>56</xdr:row>
      <xdr:rowOff>27214</xdr:rowOff>
    </xdr:to>
    <xdr:sp macro="" textlink="">
      <xdr:nvSpPr>
        <xdr:cNvPr id="54" name="Rettangolo arrotondato 53"/>
        <xdr:cNvSpPr/>
      </xdr:nvSpPr>
      <xdr:spPr>
        <a:xfrm>
          <a:off x="8830253" y="1348241"/>
          <a:ext cx="1379207" cy="1876652"/>
        </a:xfrm>
        <a:prstGeom prst="roundRect">
          <a:avLst/>
        </a:prstGeom>
        <a:solidFill>
          <a:schemeClr val="bg1"/>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00000"/>
            </a:lnSpc>
            <a:spcAft>
              <a:spcPts val="0"/>
            </a:spcAft>
            <a:defRPr/>
          </a:pPr>
          <a:r>
            <a:rPr lang="it-IT" sz="1800" b="1">
              <a:solidFill>
                <a:srgbClr val="FF0000"/>
              </a:solidFill>
              <a:ea typeface="Calibri"/>
              <a:cs typeface="Times New Roman"/>
            </a:rPr>
            <a:t/>
          </a:r>
          <a:br>
            <a:rPr lang="it-IT" sz="1800" b="1">
              <a:solidFill>
                <a:srgbClr val="FF0000"/>
              </a:solidFill>
              <a:ea typeface="Calibri"/>
              <a:cs typeface="Times New Roman"/>
            </a:rPr>
          </a:br>
          <a:r>
            <a:rPr lang="it-IT" sz="1800" b="1">
              <a:solidFill>
                <a:srgbClr val="FF0000"/>
              </a:solidFill>
              <a:ea typeface="Calibri"/>
              <a:cs typeface="Times New Roman"/>
            </a:rPr>
            <a:t/>
          </a:r>
          <a:br>
            <a:rPr lang="it-IT" sz="1800" b="1">
              <a:solidFill>
                <a:srgbClr val="FF0000"/>
              </a:solidFill>
              <a:ea typeface="Calibri"/>
              <a:cs typeface="Times New Roman"/>
            </a:rPr>
          </a:br>
          <a:r>
            <a:rPr lang="it-IT" sz="2000" b="1">
              <a:solidFill>
                <a:srgbClr val="FF0000"/>
              </a:solidFill>
              <a:ea typeface="Calibri"/>
              <a:cs typeface="Times New Roman"/>
            </a:rPr>
            <a:t>EPB </a:t>
          </a:r>
          <a:br>
            <a:rPr lang="it-IT" sz="2000" b="1">
              <a:solidFill>
                <a:srgbClr val="FF0000"/>
              </a:solidFill>
              <a:ea typeface="Calibri"/>
              <a:cs typeface="Times New Roman"/>
            </a:rPr>
          </a:br>
          <a:r>
            <a:rPr lang="it-IT" sz="2000" b="1">
              <a:solidFill>
                <a:srgbClr val="FF0000"/>
              </a:solidFill>
              <a:ea typeface="Calibri"/>
              <a:cs typeface="Times New Roman"/>
            </a:rPr>
            <a:t>Electricity uses</a:t>
          </a:r>
          <a:endParaRPr lang="it-IT" sz="2400" b="1">
            <a:solidFill>
              <a:srgbClr val="FF0000"/>
            </a:solidFill>
            <a:ea typeface="Calibri"/>
            <a:cs typeface="Times New Roman"/>
          </a:endParaRPr>
        </a:p>
      </xdr:txBody>
    </xdr:sp>
    <xdr:clientData/>
  </xdr:twoCellAnchor>
  <xdr:twoCellAnchor>
    <xdr:from>
      <xdr:col>14</xdr:col>
      <xdr:colOff>257753</xdr:colOff>
      <xdr:row>59</xdr:row>
      <xdr:rowOff>79375</xdr:rowOff>
    </xdr:from>
    <xdr:to>
      <xdr:col>16</xdr:col>
      <xdr:colOff>412317</xdr:colOff>
      <xdr:row>71</xdr:row>
      <xdr:rowOff>115887</xdr:rowOff>
    </xdr:to>
    <xdr:sp macro="" textlink="">
      <xdr:nvSpPr>
        <xdr:cNvPr id="55" name="Rettangolo arrotondato 54"/>
        <xdr:cNvSpPr/>
      </xdr:nvSpPr>
      <xdr:spPr>
        <a:xfrm>
          <a:off x="8830253" y="3848554"/>
          <a:ext cx="1379207" cy="2322512"/>
        </a:xfrm>
        <a:prstGeom prst="roundRect">
          <a:avLst/>
        </a:prstGeom>
        <a:solidFill>
          <a:schemeClr val="bg1"/>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endParaRPr lang="it-IT" sz="1800" b="1">
            <a:solidFill>
              <a:srgbClr val="0000FF"/>
            </a:solidFill>
            <a:ea typeface="Calibri"/>
            <a:cs typeface="Times New Roman"/>
          </a:endParaRPr>
        </a:p>
        <a:p>
          <a:pPr algn="ctr">
            <a:lnSpc>
              <a:spcPct val="115000"/>
            </a:lnSpc>
            <a:spcAft>
              <a:spcPts val="1000"/>
            </a:spcAft>
            <a:defRPr/>
          </a:pPr>
          <a:r>
            <a:rPr lang="it-IT" sz="1800" b="1">
              <a:solidFill>
                <a:srgbClr val="0000FF"/>
              </a:solidFill>
              <a:ea typeface="Calibri"/>
              <a:cs typeface="Times New Roman"/>
            </a:rPr>
            <a:t>On-site electric generation</a:t>
          </a:r>
          <a:endParaRPr lang="it-IT" sz="1600" b="1">
            <a:solidFill>
              <a:srgbClr val="0000FF"/>
            </a:solidFill>
            <a:ea typeface="Calibri"/>
            <a:cs typeface="Times New Roman"/>
          </a:endParaRPr>
        </a:p>
      </xdr:txBody>
    </xdr:sp>
    <xdr:clientData/>
  </xdr:twoCellAnchor>
  <xdr:twoCellAnchor>
    <xdr:from>
      <xdr:col>1</xdr:col>
      <xdr:colOff>258536</xdr:colOff>
      <xdr:row>46</xdr:row>
      <xdr:rowOff>81645</xdr:rowOff>
    </xdr:from>
    <xdr:to>
      <xdr:col>3</xdr:col>
      <xdr:colOff>508123</xdr:colOff>
      <xdr:row>52</xdr:row>
      <xdr:rowOff>27216</xdr:rowOff>
    </xdr:to>
    <xdr:sp macro="" textlink="">
      <xdr:nvSpPr>
        <xdr:cNvPr id="56" name="Rettangolo arrotondato 55"/>
        <xdr:cNvSpPr/>
      </xdr:nvSpPr>
      <xdr:spPr>
        <a:xfrm>
          <a:off x="863654" y="9057557"/>
          <a:ext cx="1459822" cy="1088571"/>
        </a:xfrm>
        <a:prstGeom prst="roundRect">
          <a:avLst/>
        </a:prstGeom>
        <a:solidFill>
          <a:srgbClr val="FFFFFF"/>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00000"/>
            </a:lnSpc>
            <a:spcAft>
              <a:spcPts val="0"/>
            </a:spcAft>
            <a:defRPr/>
          </a:pPr>
          <a:r>
            <a:rPr lang="it-IT" sz="2000" b="1">
              <a:solidFill>
                <a:srgbClr val="FF0000"/>
              </a:solidFill>
              <a:ea typeface="Calibri"/>
              <a:cs typeface="Times New Roman"/>
            </a:rPr>
            <a:t/>
          </a:r>
          <a:br>
            <a:rPr lang="it-IT" sz="2000" b="1">
              <a:solidFill>
                <a:srgbClr val="FF0000"/>
              </a:solidFill>
              <a:ea typeface="Calibri"/>
              <a:cs typeface="Times New Roman"/>
            </a:rPr>
          </a:br>
          <a:r>
            <a:rPr lang="it-IT" sz="2000" b="1">
              <a:solidFill>
                <a:srgbClr val="FF0000"/>
              </a:solidFill>
              <a:ea typeface="Calibri"/>
              <a:cs typeface="Times New Roman"/>
            </a:rPr>
            <a:t>Grid delivered</a:t>
          </a:r>
          <a:endParaRPr lang="it-IT" sz="2000" b="1" baseline="-25000">
            <a:solidFill>
              <a:srgbClr val="FF0000"/>
            </a:solidFill>
            <a:ea typeface="Calibri"/>
            <a:cs typeface="Times New Roman"/>
          </a:endParaRPr>
        </a:p>
      </xdr:txBody>
    </xdr:sp>
    <xdr:clientData/>
  </xdr:twoCellAnchor>
  <xdr:twoCellAnchor>
    <xdr:from>
      <xdr:col>1</xdr:col>
      <xdr:colOff>272143</xdr:colOff>
      <xdr:row>66</xdr:row>
      <xdr:rowOff>11204</xdr:rowOff>
    </xdr:from>
    <xdr:to>
      <xdr:col>3</xdr:col>
      <xdr:colOff>576158</xdr:colOff>
      <xdr:row>72</xdr:row>
      <xdr:rowOff>51226</xdr:rowOff>
    </xdr:to>
    <xdr:sp macro="" textlink="">
      <xdr:nvSpPr>
        <xdr:cNvPr id="57" name="Rettangolo arrotondato 56"/>
        <xdr:cNvSpPr/>
      </xdr:nvSpPr>
      <xdr:spPr>
        <a:xfrm>
          <a:off x="877261" y="12797116"/>
          <a:ext cx="1514250" cy="1183022"/>
        </a:xfrm>
        <a:prstGeom prst="roundRect">
          <a:avLst/>
        </a:prstGeom>
        <a:solidFill>
          <a:srgbClr val="FFFFFF"/>
        </a:solidFill>
        <a:ln w="25400" cap="flat" cmpd="sng" algn="ctr">
          <a:solidFill>
            <a:srgbClr val="0099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00000"/>
            </a:lnSpc>
            <a:spcAft>
              <a:spcPts val="0"/>
            </a:spcAft>
            <a:defRPr/>
          </a:pPr>
          <a:r>
            <a:rPr lang="it-IT" sz="2000" b="1">
              <a:solidFill>
                <a:srgbClr val="009900"/>
              </a:solidFill>
              <a:ea typeface="Calibri"/>
              <a:cs typeface="Times New Roman"/>
            </a:rPr>
            <a:t/>
          </a:r>
          <a:br>
            <a:rPr lang="it-IT" sz="2000" b="1">
              <a:solidFill>
                <a:srgbClr val="009900"/>
              </a:solidFill>
              <a:ea typeface="Calibri"/>
              <a:cs typeface="Times New Roman"/>
            </a:rPr>
          </a:br>
          <a:r>
            <a:rPr lang="it-IT" sz="2000" b="1">
              <a:solidFill>
                <a:srgbClr val="009900"/>
              </a:solidFill>
              <a:ea typeface="Calibri"/>
              <a:cs typeface="Times New Roman"/>
            </a:rPr>
            <a:t>Grid exported</a:t>
          </a:r>
        </a:p>
      </xdr:txBody>
    </xdr:sp>
    <xdr:clientData/>
  </xdr:twoCellAnchor>
  <xdr:twoCellAnchor>
    <xdr:from>
      <xdr:col>11</xdr:col>
      <xdr:colOff>307687</xdr:colOff>
      <xdr:row>54</xdr:row>
      <xdr:rowOff>108857</xdr:rowOff>
    </xdr:from>
    <xdr:to>
      <xdr:col>13</xdr:col>
      <xdr:colOff>497176</xdr:colOff>
      <xdr:row>59</xdr:row>
      <xdr:rowOff>54429</xdr:rowOff>
    </xdr:to>
    <xdr:sp macro="" textlink="">
      <xdr:nvSpPr>
        <xdr:cNvPr id="58" name="Rettangolo arrotondato 57"/>
        <xdr:cNvSpPr/>
      </xdr:nvSpPr>
      <xdr:spPr>
        <a:xfrm>
          <a:off x="7043223" y="2925536"/>
          <a:ext cx="1414132" cy="898072"/>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1800" b="1">
              <a:solidFill>
                <a:srgbClr val="0000FF"/>
              </a:solidFill>
              <a:ea typeface="Calibri"/>
              <a:cs typeface="Times New Roman"/>
            </a:rPr>
            <a:t>E</a:t>
          </a:r>
          <a:r>
            <a:rPr lang="it-IT" sz="1800" b="1" baseline="-25000">
              <a:solidFill>
                <a:srgbClr val="0000FF"/>
              </a:solidFill>
              <a:ea typeface="Calibri"/>
              <a:cs typeface="Times New Roman"/>
            </a:rPr>
            <a:t>pr;el;used;EPus</a:t>
          </a:r>
        </a:p>
      </xdr:txBody>
    </xdr:sp>
    <xdr:clientData/>
  </xdr:twoCellAnchor>
  <xdr:twoCellAnchor>
    <xdr:from>
      <xdr:col>9</xdr:col>
      <xdr:colOff>425718</xdr:colOff>
      <xdr:row>46</xdr:row>
      <xdr:rowOff>157162</xdr:rowOff>
    </xdr:from>
    <xdr:to>
      <xdr:col>11</xdr:col>
      <xdr:colOff>148484</xdr:colOff>
      <xdr:row>51</xdr:row>
      <xdr:rowOff>119062</xdr:rowOff>
    </xdr:to>
    <xdr:sp macro="" textlink="">
      <xdr:nvSpPr>
        <xdr:cNvPr id="59" name="Rettangolo arrotondato 58"/>
        <xdr:cNvSpPr/>
      </xdr:nvSpPr>
      <xdr:spPr>
        <a:xfrm>
          <a:off x="5936611" y="1449841"/>
          <a:ext cx="947409" cy="914400"/>
        </a:xfrm>
        <a:prstGeom prst="roundRect">
          <a:avLst/>
        </a:prstGeom>
        <a:solidFill>
          <a:srgbClr val="FFFFFF"/>
        </a:solidFill>
        <a:ln w="25400" cap="flat" cmpd="sng" algn="ctr">
          <a:solidFill>
            <a:srgbClr val="C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rIns="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rgbClr val="C00000"/>
              </a:solidFill>
              <a:ea typeface="Calibri"/>
              <a:cs typeface="Times New Roman"/>
            </a:rPr>
            <a:t/>
          </a:r>
          <a:br>
            <a:rPr lang="it-IT" sz="2000" b="1">
              <a:solidFill>
                <a:srgbClr val="C00000"/>
              </a:solidFill>
              <a:ea typeface="Calibri"/>
              <a:cs typeface="Times New Roman"/>
            </a:rPr>
          </a:br>
          <a:r>
            <a:rPr lang="it-IT" sz="1600" b="1">
              <a:solidFill>
                <a:srgbClr val="C00000"/>
              </a:solidFill>
              <a:latin typeface="Arial Narrow" panose="020B0606020202030204" pitchFamily="34" charset="0"/>
              <a:ea typeface="Calibri"/>
              <a:cs typeface="Times New Roman"/>
            </a:rPr>
            <a:t>E</a:t>
          </a:r>
          <a:r>
            <a:rPr lang="it-IT" sz="1600" b="1" baseline="-25000">
              <a:solidFill>
                <a:srgbClr val="C00000"/>
              </a:solidFill>
              <a:latin typeface="Arial Narrow" panose="020B0606020202030204" pitchFamily="34" charset="0"/>
              <a:ea typeface="Calibri"/>
              <a:cs typeface="Times New Roman"/>
            </a:rPr>
            <a:t>del;el</a:t>
          </a:r>
          <a:endParaRPr lang="it-IT" sz="2800" b="1" baseline="-25000">
            <a:solidFill>
              <a:srgbClr val="C00000"/>
            </a:solidFill>
            <a:latin typeface="Arial Narrow" panose="020B0606020202030204" pitchFamily="34" charset="0"/>
            <a:ea typeface="Calibri"/>
            <a:cs typeface="Times New Roman"/>
          </a:endParaRPr>
        </a:p>
      </xdr:txBody>
    </xdr:sp>
    <xdr:clientData/>
  </xdr:twoCellAnchor>
  <xdr:twoCellAnchor>
    <xdr:from>
      <xdr:col>7</xdr:col>
      <xdr:colOff>179532</xdr:colOff>
      <xdr:row>53</xdr:row>
      <xdr:rowOff>68035</xdr:rowOff>
    </xdr:from>
    <xdr:to>
      <xdr:col>9</xdr:col>
      <xdr:colOff>43584</xdr:colOff>
      <xdr:row>66</xdr:row>
      <xdr:rowOff>95250</xdr:rowOff>
    </xdr:to>
    <xdr:sp macro="" textlink="">
      <xdr:nvSpPr>
        <xdr:cNvPr id="60" name="Rettangolo arrotondato 59"/>
        <xdr:cNvSpPr/>
      </xdr:nvSpPr>
      <xdr:spPr>
        <a:xfrm>
          <a:off x="4465782" y="2694214"/>
          <a:ext cx="1088695" cy="2503715"/>
        </a:xfrm>
        <a:prstGeom prst="roundRect">
          <a:avLst/>
        </a:prstGeom>
        <a:solidFill>
          <a:schemeClr val="bg1"/>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rIns="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endParaRPr lang="it-IT" sz="1600" b="1">
            <a:solidFill>
              <a:srgbClr val="800000"/>
            </a:solidFill>
            <a:ea typeface="Calibri"/>
            <a:cs typeface="Times New Roman"/>
          </a:endParaRPr>
        </a:p>
        <a:p>
          <a:pPr algn="ctr">
            <a:lnSpc>
              <a:spcPct val="115000"/>
            </a:lnSpc>
            <a:spcAft>
              <a:spcPts val="1000"/>
            </a:spcAft>
            <a:defRPr/>
          </a:pPr>
          <a:r>
            <a:rPr lang="it-IT" sz="1600" b="1" kern="1200">
              <a:solidFill>
                <a:schemeClr val="bg1">
                  <a:lumMod val="50000"/>
                </a:schemeClr>
              </a:solidFill>
              <a:effectLst/>
              <a:latin typeface="+mn-lt"/>
              <a:ea typeface="+mn-ea"/>
              <a:cs typeface="+mn-cs"/>
            </a:rPr>
            <a:t>E</a:t>
          </a:r>
          <a:r>
            <a:rPr lang="it-IT" sz="1100" b="1" kern="1200">
              <a:solidFill>
                <a:schemeClr val="bg1">
                  <a:lumMod val="50000"/>
                </a:schemeClr>
              </a:solidFill>
              <a:effectLst/>
              <a:latin typeface="+mn-lt"/>
              <a:ea typeface="+mn-ea"/>
              <a:cs typeface="+mn-cs"/>
            </a:rPr>
            <a:t>del;nEPus;el</a:t>
          </a:r>
          <a:endParaRPr lang="it-IT" sz="1600" b="1">
            <a:solidFill>
              <a:schemeClr val="bg1">
                <a:lumMod val="50000"/>
              </a:schemeClr>
            </a:solidFill>
            <a:ea typeface="Calibri"/>
            <a:cs typeface="Times New Roman"/>
          </a:endParaRPr>
        </a:p>
        <a:p>
          <a:pPr algn="ctr">
            <a:lnSpc>
              <a:spcPct val="115000"/>
            </a:lnSpc>
            <a:spcAft>
              <a:spcPts val="1000"/>
            </a:spcAft>
            <a:defRPr/>
          </a:pPr>
          <a:endParaRPr lang="it-IT" sz="1600" b="1">
            <a:solidFill>
              <a:srgbClr val="800000"/>
            </a:solidFill>
            <a:ea typeface="Calibri"/>
            <a:cs typeface="Times New Roman"/>
          </a:endParaRPr>
        </a:p>
        <a:p>
          <a:pPr algn="ctr">
            <a:lnSpc>
              <a:spcPct val="115000"/>
            </a:lnSpc>
            <a:spcAft>
              <a:spcPts val="1000"/>
            </a:spcAft>
            <a:defRPr/>
          </a:pPr>
          <a:r>
            <a:rPr lang="it-IT" sz="1600" b="1">
              <a:solidFill>
                <a:srgbClr val="800000"/>
              </a:solidFill>
              <a:ea typeface="Calibri"/>
              <a:cs typeface="Times New Roman"/>
            </a:rPr>
            <a:t>E</a:t>
          </a:r>
          <a:r>
            <a:rPr lang="it-IT" sz="1200" b="1">
              <a:solidFill>
                <a:srgbClr val="800000"/>
              </a:solidFill>
              <a:ea typeface="Calibri"/>
              <a:cs typeface="Times New Roman"/>
            </a:rPr>
            <a:t>nEPus;el</a:t>
          </a:r>
          <a:br>
            <a:rPr lang="it-IT" sz="1200" b="1">
              <a:solidFill>
                <a:srgbClr val="800000"/>
              </a:solidFill>
              <a:ea typeface="Calibri"/>
              <a:cs typeface="Times New Roman"/>
            </a:rPr>
          </a:br>
          <a:endParaRPr lang="it-IT" sz="1800" b="1">
            <a:solidFill>
              <a:srgbClr val="800000"/>
            </a:solidFill>
            <a:ea typeface="Calibri"/>
            <a:cs typeface="Times New Roman"/>
          </a:endParaRPr>
        </a:p>
        <a:p>
          <a:pPr algn="ctr">
            <a:lnSpc>
              <a:spcPct val="115000"/>
            </a:lnSpc>
            <a:spcAft>
              <a:spcPts val="1000"/>
            </a:spcAft>
            <a:defRPr/>
          </a:pPr>
          <a:r>
            <a:rPr lang="it-IT" sz="1400" b="1">
              <a:solidFill>
                <a:srgbClr val="800000"/>
              </a:solidFill>
              <a:ea typeface="Calibri"/>
              <a:cs typeface="Times New Roman"/>
            </a:rPr>
            <a:t>E</a:t>
          </a:r>
          <a:r>
            <a:rPr lang="it-IT" sz="900" b="1">
              <a:solidFill>
                <a:srgbClr val="800000"/>
              </a:solidFill>
              <a:ea typeface="Calibri"/>
              <a:cs typeface="Times New Roman"/>
            </a:rPr>
            <a:t>exp;el;used;nEPus</a:t>
          </a:r>
          <a:endParaRPr lang="it-IT" sz="200" b="1">
            <a:solidFill>
              <a:srgbClr val="800000"/>
            </a:solidFill>
            <a:ea typeface="Calibri"/>
            <a:cs typeface="Times New Roman"/>
          </a:endParaRPr>
        </a:p>
      </xdr:txBody>
    </xdr:sp>
    <xdr:clientData/>
  </xdr:twoCellAnchor>
  <xdr:twoCellAnchor>
    <xdr:from>
      <xdr:col>9</xdr:col>
      <xdr:colOff>43584</xdr:colOff>
      <xdr:row>62</xdr:row>
      <xdr:rowOff>141970</xdr:rowOff>
    </xdr:from>
    <xdr:to>
      <xdr:col>14</xdr:col>
      <xdr:colOff>257753</xdr:colOff>
      <xdr:row>64</xdr:row>
      <xdr:rowOff>178482</xdr:rowOff>
    </xdr:to>
    <xdr:sp macro="" textlink="">
      <xdr:nvSpPr>
        <xdr:cNvPr id="61" name="Freccia a sinistra 60"/>
        <xdr:cNvSpPr/>
      </xdr:nvSpPr>
      <xdr:spPr>
        <a:xfrm>
          <a:off x="5554477" y="4482649"/>
          <a:ext cx="3275776" cy="417512"/>
        </a:xfrm>
        <a:prstGeom prst="leftArrow">
          <a:avLst/>
        </a:prstGeom>
        <a:solidFill>
          <a:srgbClr val="00FFFF">
            <a:lumMod val="20000"/>
            <a:lumOff val="80000"/>
          </a:srgbClr>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00FF"/>
            </a:solidFill>
          </a:endParaRPr>
        </a:p>
      </xdr:txBody>
    </xdr:sp>
    <xdr:clientData/>
  </xdr:twoCellAnchor>
  <xdr:twoCellAnchor>
    <xdr:from>
      <xdr:col>11</xdr:col>
      <xdr:colOff>307687</xdr:colOff>
      <xdr:row>61</xdr:row>
      <xdr:rowOff>149679</xdr:rowOff>
    </xdr:from>
    <xdr:to>
      <xdr:col>13</xdr:col>
      <xdr:colOff>571789</xdr:colOff>
      <xdr:row>66</xdr:row>
      <xdr:rowOff>77787</xdr:rowOff>
    </xdr:to>
    <xdr:sp macro="" textlink="">
      <xdr:nvSpPr>
        <xdr:cNvPr id="62" name="Rettangolo arrotondato 61"/>
        <xdr:cNvSpPr/>
      </xdr:nvSpPr>
      <xdr:spPr>
        <a:xfrm>
          <a:off x="7043223" y="4299858"/>
          <a:ext cx="1488745" cy="880608"/>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1800" b="1">
              <a:solidFill>
                <a:srgbClr val="0000FF"/>
              </a:solidFill>
              <a:ea typeface="Calibri"/>
              <a:cs typeface="Times New Roman"/>
            </a:rPr>
            <a:t>E</a:t>
          </a:r>
          <a:r>
            <a:rPr lang="it-IT" sz="1800" b="1" baseline="-25000">
              <a:solidFill>
                <a:srgbClr val="0000FF"/>
              </a:solidFill>
              <a:ea typeface="Calibri"/>
              <a:cs typeface="Times New Roman"/>
            </a:rPr>
            <a:t>exp;el;used;nEPus</a:t>
          </a:r>
        </a:p>
      </xdr:txBody>
    </xdr:sp>
    <xdr:clientData/>
  </xdr:twoCellAnchor>
  <xdr:twoCellAnchor>
    <xdr:from>
      <xdr:col>9</xdr:col>
      <xdr:colOff>425718</xdr:colOff>
      <xdr:row>61</xdr:row>
      <xdr:rowOff>163286</xdr:rowOff>
    </xdr:from>
    <xdr:to>
      <xdr:col>11</xdr:col>
      <xdr:colOff>148484</xdr:colOff>
      <xdr:row>71</xdr:row>
      <xdr:rowOff>115887</xdr:rowOff>
    </xdr:to>
    <xdr:sp macro="" textlink="">
      <xdr:nvSpPr>
        <xdr:cNvPr id="63" name="Rettangolo arrotondato 62"/>
        <xdr:cNvSpPr/>
      </xdr:nvSpPr>
      <xdr:spPr>
        <a:xfrm>
          <a:off x="5936611" y="4313465"/>
          <a:ext cx="947409" cy="1857601"/>
        </a:xfrm>
        <a:prstGeom prst="roundRect">
          <a:avLst/>
        </a:prstGeom>
        <a:solidFill>
          <a:srgbClr val="FFFFFF"/>
        </a:solidFill>
        <a:ln w="25400" cap="flat" cmpd="sng" algn="ctr">
          <a:solidFill>
            <a:srgbClr val="C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rIns="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600" b="1">
              <a:solidFill>
                <a:srgbClr val="C00000"/>
              </a:solidFill>
              <a:latin typeface="Arial Narrow" panose="020B0606020202030204" pitchFamily="34" charset="0"/>
              <a:ea typeface="Calibri"/>
              <a:cs typeface="Times New Roman"/>
            </a:rPr>
            <a:t>E</a:t>
          </a:r>
          <a:r>
            <a:rPr lang="it-IT" sz="1600" b="1" baseline="-25000">
              <a:solidFill>
                <a:srgbClr val="C00000"/>
              </a:solidFill>
              <a:latin typeface="Arial Narrow" panose="020B0606020202030204" pitchFamily="34" charset="0"/>
              <a:ea typeface="Calibri"/>
              <a:cs typeface="Times New Roman"/>
            </a:rPr>
            <a:t>exp;el</a:t>
          </a: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xdr:txBody>
    </xdr:sp>
    <xdr:clientData/>
  </xdr:twoCellAnchor>
  <xdr:twoCellAnchor>
    <xdr:from>
      <xdr:col>11</xdr:col>
      <xdr:colOff>307687</xdr:colOff>
      <xdr:row>66</xdr:row>
      <xdr:rowOff>177800</xdr:rowOff>
    </xdr:from>
    <xdr:to>
      <xdr:col>13</xdr:col>
      <xdr:colOff>571789</xdr:colOff>
      <xdr:row>71</xdr:row>
      <xdr:rowOff>115887</xdr:rowOff>
    </xdr:to>
    <xdr:sp macro="" textlink="">
      <xdr:nvSpPr>
        <xdr:cNvPr id="64" name="Rettangolo arrotondato 63"/>
        <xdr:cNvSpPr/>
      </xdr:nvSpPr>
      <xdr:spPr>
        <a:xfrm>
          <a:off x="7043223" y="5280479"/>
          <a:ext cx="1488745" cy="890587"/>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1800" b="1">
              <a:solidFill>
                <a:srgbClr val="0000FF"/>
              </a:solidFill>
              <a:ea typeface="Calibri"/>
              <a:cs typeface="Times New Roman"/>
            </a:rPr>
            <a:t>E</a:t>
          </a:r>
          <a:r>
            <a:rPr lang="it-IT" sz="1800" b="1" baseline="-25000">
              <a:solidFill>
                <a:srgbClr val="0000FF"/>
              </a:solidFill>
              <a:ea typeface="Calibri"/>
              <a:cs typeface="Times New Roman"/>
            </a:rPr>
            <a:t>exp;el;nused</a:t>
          </a:r>
        </a:p>
      </xdr:txBody>
    </xdr:sp>
    <xdr:clientData/>
  </xdr:twoCellAnchor>
  <xdr:twoCellAnchor>
    <xdr:from>
      <xdr:col>14</xdr:col>
      <xdr:colOff>244928</xdr:colOff>
      <xdr:row>47</xdr:row>
      <xdr:rowOff>40823</xdr:rowOff>
    </xdr:from>
    <xdr:to>
      <xdr:col>16</xdr:col>
      <xdr:colOff>435428</xdr:colOff>
      <xdr:row>49</xdr:row>
      <xdr:rowOff>176894</xdr:rowOff>
    </xdr:to>
    <xdr:sp macro="" textlink="Calculation!A64">
      <xdr:nvSpPr>
        <xdr:cNvPr id="65" name="Rettangolo 64"/>
        <xdr:cNvSpPr/>
      </xdr:nvSpPr>
      <xdr:spPr>
        <a:xfrm>
          <a:off x="8817428" y="9198430"/>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E17AD03-9531-4F3F-A8A7-F68699212FF7}" type="TxLink">
            <a:rPr lang="it-IT" sz="2400" b="1" i="0" u="none" strike="noStrike">
              <a:solidFill>
                <a:srgbClr val="FF0000"/>
              </a:solidFill>
              <a:latin typeface="Calibri"/>
              <a:cs typeface="Calibri"/>
            </a:rPr>
            <a:pPr algn="ctr"/>
            <a:t>70 kWh</a:t>
          </a:fld>
          <a:endParaRPr lang="it-IT" sz="2400" b="1">
            <a:solidFill>
              <a:srgbClr val="FF0000"/>
            </a:solidFill>
          </a:endParaRPr>
        </a:p>
      </xdr:txBody>
    </xdr:sp>
    <xdr:clientData/>
  </xdr:twoCellAnchor>
  <xdr:twoCellAnchor>
    <xdr:from>
      <xdr:col>7</xdr:col>
      <xdr:colOff>29935</xdr:colOff>
      <xdr:row>58</xdr:row>
      <xdr:rowOff>84363</xdr:rowOff>
    </xdr:from>
    <xdr:to>
      <xdr:col>9</xdr:col>
      <xdr:colOff>220435</xdr:colOff>
      <xdr:row>61</xdr:row>
      <xdr:rowOff>29934</xdr:rowOff>
    </xdr:to>
    <xdr:sp macro="" textlink="Calculation!A65">
      <xdr:nvSpPr>
        <xdr:cNvPr id="66" name="Rettangolo 65"/>
        <xdr:cNvSpPr/>
      </xdr:nvSpPr>
      <xdr:spPr>
        <a:xfrm>
          <a:off x="4316185" y="3663042"/>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16AB97E-15B0-4997-AD1E-AAC521B6D195}" type="TxLink">
            <a:rPr lang="it-IT" sz="1800" b="1" i="1">
              <a:solidFill>
                <a:srgbClr val="C00000"/>
              </a:solidFill>
            </a:rPr>
            <a:pPr algn="ctr"/>
            <a:t>30 kWh</a:t>
          </a:fld>
          <a:endParaRPr lang="it-IT" sz="1800" b="1" i="1">
            <a:solidFill>
              <a:srgbClr val="C00000"/>
            </a:solidFill>
          </a:endParaRPr>
        </a:p>
      </xdr:txBody>
    </xdr:sp>
    <xdr:clientData/>
  </xdr:twoCellAnchor>
  <xdr:twoCellAnchor>
    <xdr:from>
      <xdr:col>14</xdr:col>
      <xdr:colOff>247650</xdr:colOff>
      <xdr:row>61</xdr:row>
      <xdr:rowOff>79558</xdr:rowOff>
    </xdr:from>
    <xdr:to>
      <xdr:col>16</xdr:col>
      <xdr:colOff>438150</xdr:colOff>
      <xdr:row>64</xdr:row>
      <xdr:rowOff>25129</xdr:rowOff>
    </xdr:to>
    <xdr:sp macro="" textlink="Calculation!A66">
      <xdr:nvSpPr>
        <xdr:cNvPr id="67" name="Rettangolo 66"/>
        <xdr:cNvSpPr/>
      </xdr:nvSpPr>
      <xdr:spPr>
        <a:xfrm>
          <a:off x="8719297" y="11912970"/>
          <a:ext cx="1400735"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4835C1F-F492-4818-8B33-EEA36EA3B1E4}" type="TxLink">
            <a:rPr lang="it-IT" sz="2000" b="1" i="0" u="none" strike="noStrike">
              <a:solidFill>
                <a:srgbClr val="0033CC"/>
              </a:solidFill>
              <a:latin typeface="Calibri"/>
              <a:cs typeface="Calibri"/>
            </a:rPr>
            <a:pPr algn="ctr"/>
            <a:t>198 kWh</a:t>
          </a:fld>
          <a:endParaRPr lang="it-IT" sz="2000" b="1">
            <a:solidFill>
              <a:srgbClr val="0033CC"/>
            </a:solidFill>
          </a:endParaRPr>
        </a:p>
      </xdr:txBody>
    </xdr:sp>
    <xdr:clientData/>
  </xdr:twoCellAnchor>
  <xdr:twoCellAnchor>
    <xdr:from>
      <xdr:col>11</xdr:col>
      <xdr:colOff>318407</xdr:colOff>
      <xdr:row>54</xdr:row>
      <xdr:rowOff>141514</xdr:rowOff>
    </xdr:from>
    <xdr:to>
      <xdr:col>13</xdr:col>
      <xdr:colOff>508907</xdr:colOff>
      <xdr:row>57</xdr:row>
      <xdr:rowOff>87085</xdr:rowOff>
    </xdr:to>
    <xdr:sp macro="" textlink="Calculation!A82">
      <xdr:nvSpPr>
        <xdr:cNvPr id="68" name="Rettangolo 67"/>
        <xdr:cNvSpPr/>
      </xdr:nvSpPr>
      <xdr:spPr>
        <a:xfrm>
          <a:off x="7053943" y="2958193"/>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C0C3AE3-9202-4277-8B2E-25C981802CFA}" type="TxLink">
            <a:rPr lang="it-IT" sz="1800" b="1" i="0" u="none" strike="noStrike">
              <a:solidFill>
                <a:srgbClr val="0033CC"/>
              </a:solidFill>
              <a:latin typeface="Calibri"/>
              <a:cs typeface="Calibri"/>
            </a:rPr>
            <a:pPr algn="ctr"/>
            <a:t>70 kWh</a:t>
          </a:fld>
          <a:endParaRPr lang="it-IT" sz="1800" b="1">
            <a:solidFill>
              <a:srgbClr val="0033CC"/>
            </a:solidFill>
          </a:endParaRPr>
        </a:p>
      </xdr:txBody>
    </xdr:sp>
    <xdr:clientData/>
  </xdr:twoCellAnchor>
  <xdr:twoCellAnchor>
    <xdr:from>
      <xdr:col>9</xdr:col>
      <xdr:colOff>212273</xdr:colOff>
      <xdr:row>65</xdr:row>
      <xdr:rowOff>21765</xdr:rowOff>
    </xdr:from>
    <xdr:to>
      <xdr:col>11</xdr:col>
      <xdr:colOff>402773</xdr:colOff>
      <xdr:row>67</xdr:row>
      <xdr:rowOff>157836</xdr:rowOff>
    </xdr:to>
    <xdr:sp macro="" textlink="Calculation!A83">
      <xdr:nvSpPr>
        <xdr:cNvPr id="69" name="Rettangolo 68"/>
        <xdr:cNvSpPr/>
      </xdr:nvSpPr>
      <xdr:spPr>
        <a:xfrm>
          <a:off x="5723166" y="4933944"/>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F067505-A54C-476A-9F1B-7D14EB7D9B28}" type="TxLink">
            <a:rPr lang="it-IT" sz="1600" b="1">
              <a:solidFill>
                <a:srgbClr val="C00000"/>
              </a:solidFill>
            </a:rPr>
            <a:pPr algn="ctr"/>
            <a:t>128 kWh</a:t>
          </a:fld>
          <a:endParaRPr lang="it-IT" sz="1600" b="1">
            <a:solidFill>
              <a:srgbClr val="C00000"/>
            </a:solidFill>
          </a:endParaRPr>
        </a:p>
      </xdr:txBody>
    </xdr:sp>
    <xdr:clientData/>
  </xdr:twoCellAnchor>
  <xdr:twoCellAnchor>
    <xdr:from>
      <xdr:col>11</xdr:col>
      <xdr:colOff>345622</xdr:colOff>
      <xdr:row>62</xdr:row>
      <xdr:rowOff>19050</xdr:rowOff>
    </xdr:from>
    <xdr:to>
      <xdr:col>13</xdr:col>
      <xdr:colOff>536122</xdr:colOff>
      <xdr:row>64</xdr:row>
      <xdr:rowOff>155121</xdr:rowOff>
    </xdr:to>
    <xdr:sp macro="" textlink="Calculation!A84">
      <xdr:nvSpPr>
        <xdr:cNvPr id="70" name="Rettangolo 69"/>
        <xdr:cNvSpPr/>
      </xdr:nvSpPr>
      <xdr:spPr>
        <a:xfrm>
          <a:off x="7081158" y="4359729"/>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91464BA-C174-4DEF-B2E2-492DBB43DA56}" type="TxLink">
            <a:rPr lang="it-IT" sz="1800" b="1">
              <a:solidFill>
                <a:srgbClr val="0033CC"/>
              </a:solidFill>
            </a:rPr>
            <a:pPr algn="ctr"/>
            <a:t>30 kWh</a:t>
          </a:fld>
          <a:endParaRPr lang="it-IT" sz="1800" b="1">
            <a:solidFill>
              <a:srgbClr val="0033CC"/>
            </a:solidFill>
          </a:endParaRPr>
        </a:p>
      </xdr:txBody>
    </xdr:sp>
    <xdr:clientData/>
  </xdr:twoCellAnchor>
  <xdr:twoCellAnchor>
    <xdr:from>
      <xdr:col>9</xdr:col>
      <xdr:colOff>187780</xdr:colOff>
      <xdr:row>46</xdr:row>
      <xdr:rowOff>160563</xdr:rowOff>
    </xdr:from>
    <xdr:to>
      <xdr:col>11</xdr:col>
      <xdr:colOff>378280</xdr:colOff>
      <xdr:row>49</xdr:row>
      <xdr:rowOff>106134</xdr:rowOff>
    </xdr:to>
    <xdr:sp macro="" textlink="Calculation!A87">
      <xdr:nvSpPr>
        <xdr:cNvPr id="71" name="Rettangolo 70"/>
        <xdr:cNvSpPr/>
      </xdr:nvSpPr>
      <xdr:spPr>
        <a:xfrm>
          <a:off x="5698673" y="1453242"/>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426FD16-6BEC-44CD-8666-12B49B4EC944}" type="TxLink">
            <a:rPr lang="it-IT" sz="1600" b="1" i="0" u="none" strike="noStrike">
              <a:solidFill>
                <a:srgbClr val="C00000"/>
              </a:solidFill>
              <a:latin typeface="Calibri"/>
              <a:cs typeface="Calibri"/>
            </a:rPr>
            <a:pPr algn="ctr"/>
            <a:t>0 kWh</a:t>
          </a:fld>
          <a:endParaRPr lang="it-IT" sz="1600" b="1">
            <a:solidFill>
              <a:srgbClr val="C00000"/>
            </a:solidFill>
          </a:endParaRPr>
        </a:p>
      </xdr:txBody>
    </xdr:sp>
    <xdr:clientData/>
  </xdr:twoCellAnchor>
  <xdr:twoCellAnchor>
    <xdr:from>
      <xdr:col>1</xdr:col>
      <xdr:colOff>337457</xdr:colOff>
      <xdr:row>65</xdr:row>
      <xdr:rowOff>178172</xdr:rowOff>
    </xdr:from>
    <xdr:to>
      <xdr:col>3</xdr:col>
      <xdr:colOff>527957</xdr:colOff>
      <xdr:row>68</xdr:row>
      <xdr:rowOff>123743</xdr:rowOff>
    </xdr:to>
    <xdr:sp macro="" textlink="Calculation!A85">
      <xdr:nvSpPr>
        <xdr:cNvPr id="72" name="Rettangolo 71"/>
        <xdr:cNvSpPr/>
      </xdr:nvSpPr>
      <xdr:spPr>
        <a:xfrm>
          <a:off x="942575" y="12773584"/>
          <a:ext cx="1400735"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06F4608-7546-4C69-8200-181322ED3B27}" type="TxLink">
            <a:rPr lang="en-US" sz="1800" b="1" i="0" u="none" strike="noStrike">
              <a:solidFill>
                <a:srgbClr val="00B050"/>
              </a:solidFill>
              <a:latin typeface="+mn-lt"/>
              <a:ea typeface="+mn-ea"/>
              <a:cs typeface="+mn-cs"/>
            </a:rPr>
            <a:pPr marL="0" indent="0" algn="ctr"/>
            <a:t>98 kWh</a:t>
          </a:fld>
          <a:endParaRPr lang="it-IT" sz="1800" b="1" i="0" u="none" strike="noStrike">
            <a:solidFill>
              <a:srgbClr val="00B050"/>
            </a:solidFill>
            <a:latin typeface="+mn-lt"/>
            <a:ea typeface="+mn-ea"/>
            <a:cs typeface="+mn-cs"/>
          </a:endParaRPr>
        </a:p>
      </xdr:txBody>
    </xdr:sp>
    <xdr:clientData/>
  </xdr:twoCellAnchor>
  <xdr:twoCellAnchor>
    <xdr:from>
      <xdr:col>1</xdr:col>
      <xdr:colOff>302078</xdr:colOff>
      <xdr:row>46</xdr:row>
      <xdr:rowOff>49148</xdr:rowOff>
    </xdr:from>
    <xdr:to>
      <xdr:col>3</xdr:col>
      <xdr:colOff>492578</xdr:colOff>
      <xdr:row>48</xdr:row>
      <xdr:rowOff>185219</xdr:rowOff>
    </xdr:to>
    <xdr:sp macro="" textlink="Calculation!A86">
      <xdr:nvSpPr>
        <xdr:cNvPr id="73" name="Rettangolo 72"/>
        <xdr:cNvSpPr/>
      </xdr:nvSpPr>
      <xdr:spPr>
        <a:xfrm>
          <a:off x="907196" y="9025060"/>
          <a:ext cx="1400735"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5658210-4657-44F5-AC75-AB04F03BB07D}" type="TxLink">
            <a:rPr lang="en-US" sz="1800" b="1" i="0" u="none" strike="noStrike">
              <a:solidFill>
                <a:srgbClr val="FF0000"/>
              </a:solidFill>
              <a:latin typeface="+mn-lt"/>
              <a:ea typeface="+mn-ea"/>
              <a:cs typeface="+mn-cs"/>
            </a:rPr>
            <a:pPr marL="0" indent="0" algn="ctr"/>
            <a:t>0 kWh</a:t>
          </a:fld>
          <a:endParaRPr lang="it-IT" sz="1800" b="1">
            <a:solidFill>
              <a:srgbClr val="FF0000"/>
            </a:solidFill>
            <a:latin typeface="+mn-lt"/>
            <a:ea typeface="+mn-ea"/>
            <a:cs typeface="+mn-cs"/>
          </a:endParaRPr>
        </a:p>
      </xdr:txBody>
    </xdr:sp>
    <xdr:clientData/>
  </xdr:twoCellAnchor>
  <xdr:twoCellAnchor>
    <xdr:from>
      <xdr:col>7</xdr:col>
      <xdr:colOff>59872</xdr:colOff>
      <xdr:row>62</xdr:row>
      <xdr:rowOff>73479</xdr:rowOff>
    </xdr:from>
    <xdr:to>
      <xdr:col>9</xdr:col>
      <xdr:colOff>250372</xdr:colOff>
      <xdr:row>65</xdr:row>
      <xdr:rowOff>19050</xdr:rowOff>
    </xdr:to>
    <xdr:sp macro="" textlink="Calculation!A84">
      <xdr:nvSpPr>
        <xdr:cNvPr id="74" name="Rettangolo 73"/>
        <xdr:cNvSpPr/>
      </xdr:nvSpPr>
      <xdr:spPr>
        <a:xfrm>
          <a:off x="4346122" y="4414158"/>
          <a:ext cx="1415143" cy="51707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91464BA-C174-4DEF-B2E2-492DBB43DA56}" type="TxLink">
            <a:rPr lang="it-IT" sz="1600" b="1">
              <a:solidFill>
                <a:schemeClr val="accent2">
                  <a:lumMod val="50000"/>
                </a:schemeClr>
              </a:solidFill>
            </a:rPr>
            <a:pPr algn="ctr"/>
            <a:t>30 kWh</a:t>
          </a:fld>
          <a:endParaRPr lang="it-IT" sz="1600" b="1">
            <a:solidFill>
              <a:schemeClr val="accent2">
                <a:lumMod val="50000"/>
              </a:schemeClr>
            </a:solidFill>
          </a:endParaRPr>
        </a:p>
      </xdr:txBody>
    </xdr:sp>
    <xdr:clientData/>
  </xdr:twoCellAnchor>
  <xdr:twoCellAnchor>
    <xdr:from>
      <xdr:col>6</xdr:col>
      <xdr:colOff>593852</xdr:colOff>
      <xdr:row>43</xdr:row>
      <xdr:rowOff>2723</xdr:rowOff>
    </xdr:from>
    <xdr:to>
      <xdr:col>6</xdr:col>
      <xdr:colOff>593852</xdr:colOff>
      <xdr:row>73</xdr:row>
      <xdr:rowOff>54428</xdr:rowOff>
    </xdr:to>
    <xdr:cxnSp macro="">
      <xdr:nvCxnSpPr>
        <xdr:cNvPr id="75" name="Connettore 1 74"/>
        <xdr:cNvCxnSpPr>
          <a:cxnSpLocks noChangeShapeType="1"/>
        </xdr:cNvCxnSpPr>
      </xdr:nvCxnSpPr>
      <xdr:spPr bwMode="auto">
        <a:xfrm>
          <a:off x="4267781" y="574223"/>
          <a:ext cx="0" cy="5916384"/>
        </a:xfrm>
        <a:prstGeom prst="line">
          <a:avLst/>
        </a:prstGeom>
        <a:noFill/>
        <a:ln w="34925" algn="ctr">
          <a:solidFill>
            <a:sysClr val="windowText" lastClr="000000"/>
          </a:solidFill>
          <a:prstDash val="lgDashDot"/>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7</xdr:col>
      <xdr:colOff>13607</xdr:colOff>
      <xdr:row>43</xdr:row>
      <xdr:rowOff>43543</xdr:rowOff>
    </xdr:from>
    <xdr:to>
      <xdr:col>16</xdr:col>
      <xdr:colOff>462643</xdr:colOff>
      <xdr:row>44</xdr:row>
      <xdr:rowOff>152400</xdr:rowOff>
    </xdr:to>
    <xdr:sp macro="" textlink="">
      <xdr:nvSpPr>
        <xdr:cNvPr id="76" name="Freccia bidirezionale orizzontale 75"/>
        <xdr:cNvSpPr/>
      </xdr:nvSpPr>
      <xdr:spPr>
        <a:xfrm>
          <a:off x="4299857" y="615043"/>
          <a:ext cx="5959929" cy="449036"/>
        </a:xfrm>
        <a:prstGeom prst="leftRightArrow">
          <a:avLst>
            <a:gd name="adj1" fmla="val 59883"/>
            <a:gd name="adj2" fmla="val 50000"/>
          </a:avLst>
        </a:prstGeom>
        <a:solidFill>
          <a:schemeClr val="bg1"/>
        </a:solidFill>
        <a:ln w="12700">
          <a:solidFill>
            <a:sysClr val="windowText" lastClr="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ysClr val="windowText" lastClr="000000"/>
              </a:solidFill>
            </a:rPr>
            <a:t>On site</a:t>
          </a:r>
        </a:p>
      </xdr:txBody>
    </xdr:sp>
    <xdr:clientData/>
  </xdr:twoCellAnchor>
  <xdr:twoCellAnchor>
    <xdr:from>
      <xdr:col>1</xdr:col>
      <xdr:colOff>13608</xdr:colOff>
      <xdr:row>73</xdr:row>
      <xdr:rowOff>111579</xdr:rowOff>
    </xdr:from>
    <xdr:to>
      <xdr:col>10</xdr:col>
      <xdr:colOff>261258</xdr:colOff>
      <xdr:row>75</xdr:row>
      <xdr:rowOff>179615</xdr:rowOff>
    </xdr:to>
    <xdr:sp macro="" textlink="">
      <xdr:nvSpPr>
        <xdr:cNvPr id="77" name="Freccia bidirezionale orizzontale 76"/>
        <xdr:cNvSpPr/>
      </xdr:nvSpPr>
      <xdr:spPr>
        <a:xfrm>
          <a:off x="625929" y="6547758"/>
          <a:ext cx="5758543"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Outside the assessment boundary</a:t>
          </a:r>
        </a:p>
      </xdr:txBody>
    </xdr:sp>
    <xdr:clientData/>
  </xdr:twoCellAnchor>
  <xdr:twoCellAnchor>
    <xdr:from>
      <xdr:col>10</xdr:col>
      <xdr:colOff>356509</xdr:colOff>
      <xdr:row>73</xdr:row>
      <xdr:rowOff>114301</xdr:rowOff>
    </xdr:from>
    <xdr:to>
      <xdr:col>16</xdr:col>
      <xdr:colOff>503464</xdr:colOff>
      <xdr:row>75</xdr:row>
      <xdr:rowOff>182337</xdr:rowOff>
    </xdr:to>
    <xdr:sp macro="" textlink="">
      <xdr:nvSpPr>
        <xdr:cNvPr id="78" name="Freccia bidirezionale orizzontale 77"/>
        <xdr:cNvSpPr/>
      </xdr:nvSpPr>
      <xdr:spPr>
        <a:xfrm>
          <a:off x="6407685" y="14233713"/>
          <a:ext cx="3777661"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Inside the assessment boundary</a:t>
          </a:r>
        </a:p>
      </xdr:txBody>
    </xdr:sp>
    <xdr:clientData/>
  </xdr:twoCellAnchor>
  <xdr:twoCellAnchor>
    <xdr:from>
      <xdr:col>10</xdr:col>
      <xdr:colOff>1</xdr:colOff>
      <xdr:row>54</xdr:row>
      <xdr:rowOff>108857</xdr:rowOff>
    </xdr:from>
    <xdr:to>
      <xdr:col>11</xdr:col>
      <xdr:colOff>1</xdr:colOff>
      <xdr:row>57</xdr:row>
      <xdr:rowOff>149679</xdr:rowOff>
    </xdr:to>
    <xdr:sp macro="" textlink="">
      <xdr:nvSpPr>
        <xdr:cNvPr id="79" name="Ovale 78"/>
        <xdr:cNvSpPr/>
      </xdr:nvSpPr>
      <xdr:spPr>
        <a:xfrm>
          <a:off x="6123215" y="2925536"/>
          <a:ext cx="612322" cy="612322"/>
        </a:xfrm>
        <a:prstGeom prst="ellipse">
          <a:avLst/>
        </a:prstGeom>
        <a:solidFill>
          <a:sysClr val="window" lastClr="FFFFFF"/>
        </a:solidFill>
        <a:ln w="34925" algn="ctr">
          <a:solidFill>
            <a:srgbClr val="FF0000"/>
          </a:solidFill>
          <a:prstDash val="dash"/>
          <a:round/>
          <a:headEnd type="none" w="sm" len="sm"/>
          <a:tailEnd type="none" w="sm" len="sm"/>
        </a:ln>
      </xdr:spPr>
      <xdr:txBody>
        <a:bodyPr vertOverflow="clip" horzOverflow="clip" lIns="0" tIns="0" rIns="0" bIns="0" rtlCol="0" anchor="ctr" anchorCtr="1"/>
        <a:lstStyle/>
        <a:p>
          <a:pPr algn="l"/>
          <a:r>
            <a:rPr lang="it-IT" sz="2800" b="1">
              <a:solidFill>
                <a:srgbClr val="FF0000"/>
              </a:solidFill>
            </a:rPr>
            <a:t>AB</a:t>
          </a:r>
          <a:endParaRPr lang="it-IT" sz="1100" b="1">
            <a:solidFill>
              <a:srgbClr val="FF0000"/>
            </a:solidFill>
          </a:endParaRPr>
        </a:p>
      </xdr:txBody>
    </xdr:sp>
    <xdr:clientData/>
  </xdr:twoCellAnchor>
  <xdr:twoCellAnchor>
    <xdr:from>
      <xdr:col>11</xdr:col>
      <xdr:colOff>312964</xdr:colOff>
      <xdr:row>67</xdr:row>
      <xdr:rowOff>0</xdr:rowOff>
    </xdr:from>
    <xdr:to>
      <xdr:col>13</xdr:col>
      <xdr:colOff>571500</xdr:colOff>
      <xdr:row>69</xdr:row>
      <xdr:rowOff>95250</xdr:rowOff>
    </xdr:to>
    <xdr:sp macro="" textlink="Calculation!A85">
      <xdr:nvSpPr>
        <xdr:cNvPr id="86" name="CasellaDiTesto 85"/>
        <xdr:cNvSpPr txBox="1"/>
      </xdr:nvSpPr>
      <xdr:spPr>
        <a:xfrm>
          <a:off x="7048500" y="5293179"/>
          <a:ext cx="1483179" cy="4762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3670D43-A49B-44DF-B31D-DB9021B2E5B9}" type="TxLink">
            <a:rPr lang="en-US" sz="1800" b="1" i="0" u="none" strike="noStrike">
              <a:solidFill>
                <a:srgbClr val="0033CC"/>
              </a:solidFill>
              <a:latin typeface="+mn-lt"/>
              <a:ea typeface="+mn-ea"/>
              <a:cs typeface="+mn-cs"/>
            </a:rPr>
            <a:pPr marL="0" indent="0" algn="ctr"/>
            <a:t>98 kWh</a:t>
          </a:fld>
          <a:endParaRPr lang="it-IT" sz="1800" b="1">
            <a:solidFill>
              <a:srgbClr val="0033CC"/>
            </a:solidFill>
            <a:latin typeface="+mn-lt"/>
            <a:ea typeface="+mn-ea"/>
            <a:cs typeface="+mn-cs"/>
          </a:endParaRPr>
        </a:p>
      </xdr:txBody>
    </xdr:sp>
    <xdr:clientData/>
  </xdr:twoCellAnchor>
  <xdr:twoCellAnchor>
    <xdr:from>
      <xdr:col>6</xdr:col>
      <xdr:colOff>152398</xdr:colOff>
      <xdr:row>51</xdr:row>
      <xdr:rowOff>84366</xdr:rowOff>
    </xdr:from>
    <xdr:to>
      <xdr:col>8</xdr:col>
      <xdr:colOff>231322</xdr:colOff>
      <xdr:row>54</xdr:row>
      <xdr:rowOff>176896</xdr:rowOff>
    </xdr:to>
    <xdr:sp macro="" textlink="">
      <xdr:nvSpPr>
        <xdr:cNvPr id="87" name="Freccia curva 86"/>
        <xdr:cNvSpPr/>
      </xdr:nvSpPr>
      <xdr:spPr>
        <a:xfrm rot="5400000">
          <a:off x="4146095" y="2009777"/>
          <a:ext cx="664030" cy="1303566"/>
        </a:xfrm>
        <a:prstGeom prst="bentArrow">
          <a:avLst>
            <a:gd name="adj1" fmla="val 16983"/>
            <a:gd name="adj2" fmla="val 16392"/>
            <a:gd name="adj3" fmla="val 25000"/>
            <a:gd name="adj4" fmla="val 32180"/>
          </a:avLst>
        </a:prstGeom>
        <a:solidFill>
          <a:schemeClr val="bg1">
            <a:lumMod val="95000"/>
          </a:schemeClr>
        </a:solidFill>
        <a:ln w="9525" cap="flat" cmpd="sng" algn="ctr">
          <a:solidFill>
            <a:schemeClr val="bg2">
              <a:lumMod val="50000"/>
            </a:schemeClr>
          </a:solid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p>
          <a:pPr marL="0" indent="0" algn="l" rtl="0" fontAlgn="base">
            <a:spcBef>
              <a:spcPct val="0"/>
            </a:spcBef>
            <a:spcAft>
              <a:spcPct val="0"/>
            </a:spcAft>
            <a:defRPr/>
          </a:pPr>
          <a:endParaRPr lang="it-IT" sz="2400" kern="1200">
            <a:solidFill>
              <a:srgbClr val="FF0000"/>
            </a:solidFill>
            <a:latin typeface="+mn-lt"/>
            <a:ea typeface="+mn-ea"/>
            <a:cs typeface="+mn-cs"/>
          </a:endParaRPr>
        </a:p>
      </xdr:txBody>
    </xdr:sp>
    <xdr:clientData/>
  </xdr:twoCellAnchor>
  <xdr:twoCellAnchor>
    <xdr:from>
      <xdr:col>7</xdr:col>
      <xdr:colOff>122463</xdr:colOff>
      <xdr:row>54</xdr:row>
      <xdr:rowOff>157845</xdr:rowOff>
    </xdr:from>
    <xdr:to>
      <xdr:col>9</xdr:col>
      <xdr:colOff>108857</xdr:colOff>
      <xdr:row>56</xdr:row>
      <xdr:rowOff>163287</xdr:rowOff>
    </xdr:to>
    <xdr:sp macro="" textlink="Calculation!A88">
      <xdr:nvSpPr>
        <xdr:cNvPr id="88" name="Rettangolo 87"/>
        <xdr:cNvSpPr/>
      </xdr:nvSpPr>
      <xdr:spPr>
        <a:xfrm>
          <a:off x="4408713" y="2974524"/>
          <a:ext cx="1211037" cy="38644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8BC4655-5793-449A-88F7-4ADFFB7F7C26}" type="TxLink">
            <a:rPr lang="it-IT" sz="1600" b="1">
              <a:solidFill>
                <a:schemeClr val="bg1">
                  <a:lumMod val="65000"/>
                </a:schemeClr>
              </a:solidFill>
            </a:rPr>
            <a:pPr algn="ctr"/>
            <a:t>0 kWh</a:t>
          </a:fld>
          <a:endParaRPr lang="it-IT" sz="1600" b="1">
            <a:solidFill>
              <a:schemeClr val="bg1">
                <a:lumMod val="65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38101</xdr:colOff>
      <xdr:row>5</xdr:row>
      <xdr:rowOff>152400</xdr:rowOff>
    </xdr:from>
    <xdr:to>
      <xdr:col>8</xdr:col>
      <xdr:colOff>495301</xdr:colOff>
      <xdr:row>22</xdr:row>
      <xdr:rowOff>142875</xdr:rowOff>
    </xdr:to>
    <xdr:graphicFrame macro="">
      <xdr:nvGraphicFramePr>
        <xdr:cNvPr id="2"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57150</xdr:colOff>
          <xdr:row>15</xdr:row>
          <xdr:rowOff>95250</xdr:rowOff>
        </xdr:from>
        <xdr:to>
          <xdr:col>8</xdr:col>
          <xdr:colOff>180975</xdr:colOff>
          <xdr:row>20</xdr:row>
          <xdr:rowOff>47625</xdr:rowOff>
        </xdr:to>
        <xdr:sp macro="" textlink="">
          <xdr:nvSpPr>
            <xdr:cNvPr id="18433" name="Object 1" hidden="1">
              <a:extLst>
                <a:ext uri="{63B3BB69-23CF-44E3-9099-C40C66FF867C}">
                  <a14:compatExt spid="_x0000_s18433"/>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3</xdr:col>
      <xdr:colOff>54429</xdr:colOff>
      <xdr:row>7</xdr:row>
      <xdr:rowOff>81643</xdr:rowOff>
    </xdr:from>
    <xdr:to>
      <xdr:col>8</xdr:col>
      <xdr:colOff>339419</xdr:colOff>
      <xdr:row>37</xdr:row>
      <xdr:rowOff>95250</xdr:rowOff>
    </xdr:to>
    <xdr:sp macro="" textlink="">
      <xdr:nvSpPr>
        <xdr:cNvPr id="2" name="Rettangolo arrotondato 1"/>
        <xdr:cNvSpPr/>
      </xdr:nvSpPr>
      <xdr:spPr>
        <a:xfrm>
          <a:off x="664029" y="653143"/>
          <a:ext cx="3332990" cy="5881007"/>
        </a:xfrm>
        <a:prstGeom prst="roundRect">
          <a:avLst>
            <a:gd name="adj" fmla="val 9755"/>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l">
            <a:lnSpc>
              <a:spcPct val="115000"/>
            </a:lnSpc>
            <a:spcAft>
              <a:spcPts val="0"/>
            </a:spcAft>
            <a:defRPr/>
          </a:pPr>
          <a:r>
            <a:rPr lang="it-IT" sz="4400" b="1">
              <a:solidFill>
                <a:schemeClr val="bg1">
                  <a:lumMod val="75000"/>
                </a:schemeClr>
              </a:solidFill>
              <a:ea typeface="Calibri"/>
              <a:cs typeface="Times New Roman"/>
            </a:rPr>
            <a:t>  GRID</a:t>
          </a:r>
        </a:p>
      </xdr:txBody>
    </xdr:sp>
    <xdr:clientData/>
  </xdr:twoCellAnchor>
  <xdr:twoCellAnchor>
    <xdr:from>
      <xdr:col>12</xdr:col>
      <xdr:colOff>305357</xdr:colOff>
      <xdr:row>9</xdr:row>
      <xdr:rowOff>68035</xdr:rowOff>
    </xdr:from>
    <xdr:to>
      <xdr:col>12</xdr:col>
      <xdr:colOff>305357</xdr:colOff>
      <xdr:row>39</xdr:row>
      <xdr:rowOff>122464</xdr:rowOff>
    </xdr:to>
    <xdr:cxnSp macro="">
      <xdr:nvCxnSpPr>
        <xdr:cNvPr id="3" name="Connettore 1 2"/>
        <xdr:cNvCxnSpPr>
          <a:cxnSpLocks noChangeShapeType="1"/>
        </xdr:cNvCxnSpPr>
      </xdr:nvCxnSpPr>
      <xdr:spPr bwMode="auto">
        <a:xfrm>
          <a:off x="6401357" y="1172935"/>
          <a:ext cx="0" cy="5769429"/>
        </a:xfrm>
        <a:prstGeom prst="line">
          <a:avLst/>
        </a:prstGeom>
        <a:noFill/>
        <a:ln w="34925" algn="ctr">
          <a:solidFill>
            <a:srgbClr val="FF0000"/>
          </a:solidFill>
          <a:prstDash val="dash"/>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5</xdr:col>
      <xdr:colOff>503465</xdr:colOff>
      <xdr:row>12</xdr:row>
      <xdr:rowOff>101144</xdr:rowOff>
    </xdr:from>
    <xdr:to>
      <xdr:col>16</xdr:col>
      <xdr:colOff>257753</xdr:colOff>
      <xdr:row>13</xdr:row>
      <xdr:rowOff>176890</xdr:rowOff>
    </xdr:to>
    <xdr:sp macro="" textlink="">
      <xdr:nvSpPr>
        <xdr:cNvPr id="4" name="Freccia a destra 3"/>
        <xdr:cNvSpPr/>
      </xdr:nvSpPr>
      <xdr:spPr>
        <a:xfrm>
          <a:off x="3565072" y="2387144"/>
          <a:ext cx="6489824" cy="266246"/>
        </a:xfrm>
        <a:prstGeom prst="rightArrow">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chemeClr val="bg1">
                <a:lumMod val="75000"/>
              </a:schemeClr>
            </a:solidFill>
          </a:endParaRPr>
        </a:p>
      </xdr:txBody>
    </xdr:sp>
    <xdr:clientData/>
  </xdr:twoCellAnchor>
  <xdr:twoCellAnchor>
    <xdr:from>
      <xdr:col>5</xdr:col>
      <xdr:colOff>585106</xdr:colOff>
      <xdr:row>31</xdr:row>
      <xdr:rowOff>183925</xdr:rowOff>
    </xdr:from>
    <xdr:to>
      <xdr:col>16</xdr:col>
      <xdr:colOff>325787</xdr:colOff>
      <xdr:row>34</xdr:row>
      <xdr:rowOff>88675</xdr:rowOff>
    </xdr:to>
    <xdr:sp macro="" textlink="">
      <xdr:nvSpPr>
        <xdr:cNvPr id="5" name="Freccia a sinistra 4"/>
        <xdr:cNvSpPr/>
      </xdr:nvSpPr>
      <xdr:spPr>
        <a:xfrm>
          <a:off x="3646713" y="6089425"/>
          <a:ext cx="6476217" cy="476250"/>
        </a:xfrm>
        <a:prstGeom prst="leftArrow">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chemeClr val="bg1">
                <a:lumMod val="75000"/>
              </a:schemeClr>
            </a:solidFill>
          </a:endParaRPr>
        </a:p>
      </xdr:txBody>
    </xdr:sp>
    <xdr:clientData/>
  </xdr:twoCellAnchor>
  <xdr:twoCellAnchor>
    <xdr:from>
      <xdr:col>14</xdr:col>
      <xdr:colOff>136525</xdr:colOff>
      <xdr:row>15</xdr:row>
      <xdr:rowOff>119062</xdr:rowOff>
    </xdr:from>
    <xdr:to>
      <xdr:col>16</xdr:col>
      <xdr:colOff>257753</xdr:colOff>
      <xdr:row>25</xdr:row>
      <xdr:rowOff>111125</xdr:rowOff>
    </xdr:to>
    <xdr:sp macro="" textlink="">
      <xdr:nvSpPr>
        <xdr:cNvPr id="7" name="Freccia circolare a destra 6"/>
        <xdr:cNvSpPr/>
      </xdr:nvSpPr>
      <xdr:spPr>
        <a:xfrm flipV="1">
          <a:off x="7451725" y="2366962"/>
          <a:ext cx="1340428" cy="1897063"/>
        </a:xfrm>
        <a:prstGeom prst="curvedRightArrow">
          <a:avLst>
            <a:gd name="adj1" fmla="val 17836"/>
            <a:gd name="adj2" fmla="val 37219"/>
            <a:gd name="adj3" fmla="val 23936"/>
          </a:avLst>
        </a:prstGeom>
        <a:solidFill>
          <a:srgbClr val="00FFFF">
            <a:lumMod val="20000"/>
            <a:lumOff val="80000"/>
          </a:srgbClr>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00FF"/>
            </a:solidFill>
          </a:endParaRPr>
        </a:p>
      </xdr:txBody>
    </xdr:sp>
    <xdr:clientData/>
  </xdr:twoCellAnchor>
  <xdr:twoCellAnchor>
    <xdr:from>
      <xdr:col>16</xdr:col>
      <xdr:colOff>257753</xdr:colOff>
      <xdr:row>10</xdr:row>
      <xdr:rowOff>55562</xdr:rowOff>
    </xdr:from>
    <xdr:to>
      <xdr:col>18</xdr:col>
      <xdr:colOff>412317</xdr:colOff>
      <xdr:row>20</xdr:row>
      <xdr:rowOff>27214</xdr:rowOff>
    </xdr:to>
    <xdr:sp macro="" textlink="">
      <xdr:nvSpPr>
        <xdr:cNvPr id="9" name="Rettangolo arrotondato 8"/>
        <xdr:cNvSpPr/>
      </xdr:nvSpPr>
      <xdr:spPr>
        <a:xfrm>
          <a:off x="8792153" y="1350962"/>
          <a:ext cx="1373764" cy="1876652"/>
        </a:xfrm>
        <a:prstGeom prst="roundRect">
          <a:avLst/>
        </a:prstGeom>
        <a:solidFill>
          <a:schemeClr val="bg1"/>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r>
            <a:rPr lang="it-IT" sz="2400" b="1">
              <a:solidFill>
                <a:srgbClr val="FF0000"/>
              </a:solidFill>
              <a:ea typeface="Calibri"/>
              <a:cs typeface="Times New Roman"/>
            </a:rPr>
            <a:t>E</a:t>
          </a:r>
          <a:r>
            <a:rPr lang="it-IT" sz="1800" b="1">
              <a:solidFill>
                <a:srgbClr val="FF0000"/>
              </a:solidFill>
              <a:ea typeface="Calibri"/>
              <a:cs typeface="Times New Roman"/>
            </a:rPr>
            <a:t>EPus;el</a:t>
          </a:r>
        </a:p>
      </xdr:txBody>
    </xdr:sp>
    <xdr:clientData/>
  </xdr:twoCellAnchor>
  <xdr:twoCellAnchor>
    <xdr:from>
      <xdr:col>16</xdr:col>
      <xdr:colOff>257753</xdr:colOff>
      <xdr:row>23</xdr:row>
      <xdr:rowOff>79375</xdr:rowOff>
    </xdr:from>
    <xdr:to>
      <xdr:col>18</xdr:col>
      <xdr:colOff>412317</xdr:colOff>
      <xdr:row>35</xdr:row>
      <xdr:rowOff>115887</xdr:rowOff>
    </xdr:to>
    <xdr:sp macro="" textlink="">
      <xdr:nvSpPr>
        <xdr:cNvPr id="10" name="Rettangolo arrotondato 9"/>
        <xdr:cNvSpPr/>
      </xdr:nvSpPr>
      <xdr:spPr>
        <a:xfrm>
          <a:off x="8792153" y="3851275"/>
          <a:ext cx="1373764" cy="2322512"/>
        </a:xfrm>
        <a:prstGeom prst="roundRect">
          <a:avLst/>
        </a:prstGeom>
        <a:solidFill>
          <a:schemeClr val="bg1"/>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endParaRPr lang="it-IT" sz="1800" b="1">
            <a:solidFill>
              <a:srgbClr val="0000FF"/>
            </a:solidFill>
            <a:ea typeface="Calibri"/>
            <a:cs typeface="Times New Roman"/>
          </a:endParaRPr>
        </a:p>
        <a:p>
          <a:pPr algn="ctr">
            <a:lnSpc>
              <a:spcPct val="115000"/>
            </a:lnSpc>
            <a:spcAft>
              <a:spcPts val="100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2400" b="1">
              <a:solidFill>
                <a:srgbClr val="0000FF"/>
              </a:solidFill>
              <a:ea typeface="Calibri"/>
              <a:cs typeface="Times New Roman"/>
            </a:rPr>
            <a:t>E</a:t>
          </a:r>
          <a:r>
            <a:rPr lang="it-IT" sz="1800" b="1">
              <a:solidFill>
                <a:srgbClr val="0000FF"/>
              </a:solidFill>
              <a:ea typeface="Calibri"/>
              <a:cs typeface="Times New Roman"/>
            </a:rPr>
            <a:t>pr;el</a:t>
          </a:r>
          <a:endParaRPr lang="it-IT" sz="1600" b="1">
            <a:solidFill>
              <a:srgbClr val="0000FF"/>
            </a:solidFill>
            <a:ea typeface="Calibri"/>
            <a:cs typeface="Times New Roman"/>
          </a:endParaRPr>
        </a:p>
      </xdr:txBody>
    </xdr:sp>
    <xdr:clientData/>
  </xdr:twoCellAnchor>
  <xdr:twoCellAnchor>
    <xdr:from>
      <xdr:col>3</xdr:col>
      <xdr:colOff>258536</xdr:colOff>
      <xdr:row>10</xdr:row>
      <xdr:rowOff>68034</xdr:rowOff>
    </xdr:from>
    <xdr:to>
      <xdr:col>5</xdr:col>
      <xdr:colOff>508123</xdr:colOff>
      <xdr:row>16</xdr:row>
      <xdr:rowOff>13605</xdr:rowOff>
    </xdr:to>
    <xdr:sp macro="" textlink="">
      <xdr:nvSpPr>
        <xdr:cNvPr id="11" name="Rettangolo arrotondato 10"/>
        <xdr:cNvSpPr/>
      </xdr:nvSpPr>
      <xdr:spPr>
        <a:xfrm>
          <a:off x="2095500" y="1973034"/>
          <a:ext cx="1474230" cy="1088571"/>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chemeClr val="bg1">
                  <a:lumMod val="75000"/>
                </a:schemeClr>
              </a:solidFill>
              <a:ea typeface="Calibri"/>
              <a:cs typeface="Times New Roman"/>
            </a:rPr>
            <a:t>E</a:t>
          </a:r>
          <a:r>
            <a:rPr lang="it-IT" sz="2000" b="1" baseline="-25000">
              <a:solidFill>
                <a:schemeClr val="bg1">
                  <a:lumMod val="75000"/>
                </a:schemeClr>
              </a:solidFill>
              <a:ea typeface="Calibri"/>
              <a:cs typeface="Times New Roman"/>
            </a:rPr>
            <a:t>del;el;grid</a:t>
          </a:r>
        </a:p>
      </xdr:txBody>
    </xdr:sp>
    <xdr:clientData/>
  </xdr:twoCellAnchor>
  <xdr:twoCellAnchor>
    <xdr:from>
      <xdr:col>3</xdr:col>
      <xdr:colOff>272143</xdr:colOff>
      <xdr:row>30</xdr:row>
      <xdr:rowOff>81646</xdr:rowOff>
    </xdr:from>
    <xdr:to>
      <xdr:col>5</xdr:col>
      <xdr:colOff>576158</xdr:colOff>
      <xdr:row>35</xdr:row>
      <xdr:rowOff>136074</xdr:rowOff>
    </xdr:to>
    <xdr:sp macro="" textlink="">
      <xdr:nvSpPr>
        <xdr:cNvPr id="12" name="Rettangolo arrotondato 11"/>
        <xdr:cNvSpPr/>
      </xdr:nvSpPr>
      <xdr:spPr>
        <a:xfrm>
          <a:off x="2109107" y="5796646"/>
          <a:ext cx="1528658" cy="1006928"/>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chemeClr val="bg1">
                  <a:lumMod val="75000"/>
                </a:schemeClr>
              </a:solidFill>
              <a:ea typeface="Calibri"/>
              <a:cs typeface="Times New Roman"/>
            </a:rPr>
            <a:t>E</a:t>
          </a:r>
          <a:r>
            <a:rPr lang="it-IT" sz="2000" b="1" baseline="-25000">
              <a:solidFill>
                <a:schemeClr val="bg1">
                  <a:lumMod val="75000"/>
                </a:schemeClr>
              </a:solidFill>
              <a:ea typeface="Calibri"/>
              <a:cs typeface="Times New Roman"/>
            </a:rPr>
            <a:t>exp;el;grid</a:t>
          </a:r>
          <a:endParaRPr lang="it-IT" sz="2000" b="1">
            <a:solidFill>
              <a:schemeClr val="bg1">
                <a:lumMod val="75000"/>
              </a:schemeClr>
            </a:solidFill>
            <a:ea typeface="Calibri"/>
            <a:cs typeface="Times New Roman"/>
          </a:endParaRPr>
        </a:p>
      </xdr:txBody>
    </xdr:sp>
    <xdr:clientData/>
  </xdr:twoCellAnchor>
  <xdr:twoCellAnchor>
    <xdr:from>
      <xdr:col>13</xdr:col>
      <xdr:colOff>307687</xdr:colOff>
      <xdr:row>18</xdr:row>
      <xdr:rowOff>108857</xdr:rowOff>
    </xdr:from>
    <xdr:to>
      <xdr:col>15</xdr:col>
      <xdr:colOff>497176</xdr:colOff>
      <xdr:row>23</xdr:row>
      <xdr:rowOff>54429</xdr:rowOff>
    </xdr:to>
    <xdr:sp macro="" textlink="">
      <xdr:nvSpPr>
        <xdr:cNvPr id="13" name="Rettangolo arrotondato 12"/>
        <xdr:cNvSpPr/>
      </xdr:nvSpPr>
      <xdr:spPr>
        <a:xfrm>
          <a:off x="7013287" y="2928257"/>
          <a:ext cx="1408689" cy="898072"/>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E</a:t>
          </a:r>
          <a:r>
            <a:rPr lang="it-IT" sz="1800" b="1" baseline="-25000">
              <a:solidFill>
                <a:srgbClr val="0000FF"/>
              </a:solidFill>
              <a:ea typeface="Calibri"/>
              <a:cs typeface="Times New Roman"/>
            </a:rPr>
            <a:t>pr;el;used;EPus</a:t>
          </a:r>
        </a:p>
      </xdr:txBody>
    </xdr:sp>
    <xdr:clientData/>
  </xdr:twoCellAnchor>
  <xdr:twoCellAnchor>
    <xdr:from>
      <xdr:col>11</xdr:col>
      <xdr:colOff>425718</xdr:colOff>
      <xdr:row>10</xdr:row>
      <xdr:rowOff>157162</xdr:rowOff>
    </xdr:from>
    <xdr:to>
      <xdr:col>13</xdr:col>
      <xdr:colOff>148484</xdr:colOff>
      <xdr:row>15</xdr:row>
      <xdr:rowOff>119062</xdr:rowOff>
    </xdr:to>
    <xdr:sp macro="" textlink="">
      <xdr:nvSpPr>
        <xdr:cNvPr id="14" name="Rettangolo arrotondato 13"/>
        <xdr:cNvSpPr/>
      </xdr:nvSpPr>
      <xdr:spPr>
        <a:xfrm>
          <a:off x="5912118" y="1452562"/>
          <a:ext cx="941966" cy="914400"/>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chemeClr val="bg1">
                  <a:lumMod val="75000"/>
                </a:schemeClr>
              </a:solidFill>
              <a:ea typeface="Calibri"/>
              <a:cs typeface="Times New Roman"/>
            </a:rPr>
            <a:t>E</a:t>
          </a:r>
          <a:r>
            <a:rPr lang="it-IT" sz="2000" b="1" baseline="-25000">
              <a:solidFill>
                <a:schemeClr val="bg1">
                  <a:lumMod val="75000"/>
                </a:schemeClr>
              </a:solidFill>
              <a:ea typeface="Calibri"/>
              <a:cs typeface="Times New Roman"/>
            </a:rPr>
            <a:t>del;el</a:t>
          </a:r>
        </a:p>
      </xdr:txBody>
    </xdr:sp>
    <xdr:clientData/>
  </xdr:twoCellAnchor>
  <xdr:twoCellAnchor>
    <xdr:from>
      <xdr:col>9</xdr:col>
      <xdr:colOff>179532</xdr:colOff>
      <xdr:row>17</xdr:row>
      <xdr:rowOff>68035</xdr:rowOff>
    </xdr:from>
    <xdr:to>
      <xdr:col>11</xdr:col>
      <xdr:colOff>43584</xdr:colOff>
      <xdr:row>30</xdr:row>
      <xdr:rowOff>95250</xdr:rowOff>
    </xdr:to>
    <xdr:sp macro="" textlink="">
      <xdr:nvSpPr>
        <xdr:cNvPr id="15" name="Rettangolo arrotondato 14"/>
        <xdr:cNvSpPr/>
      </xdr:nvSpPr>
      <xdr:spPr>
        <a:xfrm>
          <a:off x="4446732" y="2696935"/>
          <a:ext cx="1083252" cy="2503715"/>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rIns="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r>
            <a:rPr lang="it-IT" sz="1800" b="1" kern="1200">
              <a:solidFill>
                <a:schemeClr val="bg1">
                  <a:lumMod val="75000"/>
                </a:schemeClr>
              </a:solidFill>
              <a:effectLst/>
              <a:latin typeface="+mn-lt"/>
              <a:ea typeface="+mn-ea"/>
              <a:cs typeface="+mn-cs"/>
            </a:rPr>
            <a:t>E</a:t>
          </a:r>
          <a:r>
            <a:rPr lang="it-IT" sz="1100" b="1" kern="1200">
              <a:solidFill>
                <a:schemeClr val="bg1">
                  <a:lumMod val="75000"/>
                </a:schemeClr>
              </a:solidFill>
              <a:effectLst/>
              <a:latin typeface="+mn-lt"/>
              <a:ea typeface="+mn-ea"/>
              <a:cs typeface="+mn-cs"/>
            </a:rPr>
            <a:t>del;nEPus;el</a:t>
          </a:r>
          <a:endParaRPr lang="it-IT" sz="1600" b="1">
            <a:solidFill>
              <a:schemeClr val="bg1">
                <a:lumMod val="75000"/>
              </a:schemeClr>
            </a:solidFill>
            <a:ea typeface="Calibri"/>
            <a:cs typeface="Times New Roman"/>
          </a:endParaRPr>
        </a:p>
        <a:p>
          <a:pPr algn="ctr">
            <a:lnSpc>
              <a:spcPct val="115000"/>
            </a:lnSpc>
            <a:spcAft>
              <a:spcPts val="1000"/>
            </a:spcAft>
            <a:defRPr/>
          </a:pPr>
          <a:endParaRPr lang="it-IT" sz="1600" b="1">
            <a:solidFill>
              <a:schemeClr val="bg1">
                <a:lumMod val="75000"/>
              </a:schemeClr>
            </a:solidFill>
            <a:ea typeface="Calibri"/>
            <a:cs typeface="Times New Roman"/>
          </a:endParaRPr>
        </a:p>
        <a:p>
          <a:pPr algn="ctr">
            <a:lnSpc>
              <a:spcPct val="115000"/>
            </a:lnSpc>
            <a:spcAft>
              <a:spcPts val="1000"/>
            </a:spcAft>
            <a:defRPr/>
          </a:pPr>
          <a:r>
            <a:rPr lang="it-IT" sz="2000" b="1">
              <a:solidFill>
                <a:schemeClr val="bg1">
                  <a:lumMod val="75000"/>
                </a:schemeClr>
              </a:solidFill>
              <a:ea typeface="Calibri"/>
              <a:cs typeface="Times New Roman"/>
            </a:rPr>
            <a:t>E</a:t>
          </a:r>
          <a:r>
            <a:rPr lang="it-IT" sz="1200" b="1">
              <a:solidFill>
                <a:schemeClr val="bg1">
                  <a:lumMod val="75000"/>
                </a:schemeClr>
              </a:solidFill>
              <a:ea typeface="Calibri"/>
              <a:cs typeface="Times New Roman"/>
            </a:rPr>
            <a:t>nEPus;el</a:t>
          </a:r>
          <a:br>
            <a:rPr lang="it-IT" sz="1200" b="1">
              <a:solidFill>
                <a:schemeClr val="bg1">
                  <a:lumMod val="75000"/>
                </a:schemeClr>
              </a:solidFill>
              <a:ea typeface="Calibri"/>
              <a:cs typeface="Times New Roman"/>
            </a:rPr>
          </a:br>
          <a:endParaRPr lang="it-IT" sz="1800" b="1">
            <a:solidFill>
              <a:schemeClr val="bg1">
                <a:lumMod val="75000"/>
              </a:schemeClr>
            </a:solidFill>
            <a:ea typeface="Calibri"/>
            <a:cs typeface="Times New Roman"/>
          </a:endParaRPr>
        </a:p>
        <a:p>
          <a:pPr algn="ctr">
            <a:lnSpc>
              <a:spcPct val="115000"/>
            </a:lnSpc>
            <a:spcAft>
              <a:spcPts val="1000"/>
            </a:spcAft>
            <a:defRPr/>
          </a:pPr>
          <a:r>
            <a:rPr lang="it-IT" sz="1800" b="1">
              <a:solidFill>
                <a:schemeClr val="bg1">
                  <a:lumMod val="75000"/>
                </a:schemeClr>
              </a:solidFill>
              <a:ea typeface="Calibri"/>
              <a:cs typeface="Times New Roman"/>
            </a:rPr>
            <a:t>E</a:t>
          </a:r>
          <a:r>
            <a:rPr lang="it-IT" sz="900" b="1">
              <a:solidFill>
                <a:schemeClr val="bg1">
                  <a:lumMod val="75000"/>
                </a:schemeClr>
              </a:solidFill>
              <a:ea typeface="Calibri"/>
              <a:cs typeface="Times New Roman"/>
            </a:rPr>
            <a:t>exp;el;used;nEPus</a:t>
          </a:r>
          <a:endParaRPr lang="it-IT" sz="200" b="1">
            <a:solidFill>
              <a:schemeClr val="bg1">
                <a:lumMod val="75000"/>
              </a:schemeClr>
            </a:solidFill>
            <a:ea typeface="Calibri"/>
            <a:cs typeface="Times New Roman"/>
          </a:endParaRPr>
        </a:p>
      </xdr:txBody>
    </xdr:sp>
    <xdr:clientData/>
  </xdr:twoCellAnchor>
  <xdr:twoCellAnchor>
    <xdr:from>
      <xdr:col>11</xdr:col>
      <xdr:colOff>43584</xdr:colOff>
      <xdr:row>26</xdr:row>
      <xdr:rowOff>141970</xdr:rowOff>
    </xdr:from>
    <xdr:to>
      <xdr:col>16</xdr:col>
      <xdr:colOff>257753</xdr:colOff>
      <xdr:row>28</xdr:row>
      <xdr:rowOff>178482</xdr:rowOff>
    </xdr:to>
    <xdr:sp macro="" textlink="">
      <xdr:nvSpPr>
        <xdr:cNvPr id="16" name="Freccia a sinistra 15"/>
        <xdr:cNvSpPr/>
      </xdr:nvSpPr>
      <xdr:spPr>
        <a:xfrm>
          <a:off x="5529984" y="4485370"/>
          <a:ext cx="3262169" cy="417512"/>
        </a:xfrm>
        <a:prstGeom prst="leftArrow">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chemeClr val="bg1">
                <a:lumMod val="75000"/>
              </a:schemeClr>
            </a:solidFill>
          </a:endParaRPr>
        </a:p>
      </xdr:txBody>
    </xdr:sp>
    <xdr:clientData/>
  </xdr:twoCellAnchor>
  <xdr:twoCellAnchor>
    <xdr:from>
      <xdr:col>13</xdr:col>
      <xdr:colOff>307687</xdr:colOff>
      <xdr:row>25</xdr:row>
      <xdr:rowOff>149679</xdr:rowOff>
    </xdr:from>
    <xdr:to>
      <xdr:col>15</xdr:col>
      <xdr:colOff>571789</xdr:colOff>
      <xdr:row>30</xdr:row>
      <xdr:rowOff>77787</xdr:rowOff>
    </xdr:to>
    <xdr:sp macro="" textlink="">
      <xdr:nvSpPr>
        <xdr:cNvPr id="17" name="Rettangolo arrotondato 16"/>
        <xdr:cNvSpPr/>
      </xdr:nvSpPr>
      <xdr:spPr>
        <a:xfrm>
          <a:off x="7013287" y="4302579"/>
          <a:ext cx="1483302" cy="880608"/>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chemeClr val="bg1">
                  <a:lumMod val="75000"/>
                </a:schemeClr>
              </a:solidFill>
              <a:ea typeface="Calibri"/>
              <a:cs typeface="Times New Roman"/>
            </a:rPr>
            <a:t>E</a:t>
          </a:r>
          <a:r>
            <a:rPr lang="it-IT" sz="1800" b="1" baseline="-25000">
              <a:solidFill>
                <a:schemeClr val="bg1">
                  <a:lumMod val="75000"/>
                </a:schemeClr>
              </a:solidFill>
              <a:ea typeface="Calibri"/>
              <a:cs typeface="Times New Roman"/>
            </a:rPr>
            <a:t>exp;el;used;nEPus</a:t>
          </a:r>
        </a:p>
      </xdr:txBody>
    </xdr:sp>
    <xdr:clientData/>
  </xdr:twoCellAnchor>
  <xdr:twoCellAnchor>
    <xdr:from>
      <xdr:col>11</xdr:col>
      <xdr:colOff>425718</xdr:colOff>
      <xdr:row>25</xdr:row>
      <xdr:rowOff>163286</xdr:rowOff>
    </xdr:from>
    <xdr:to>
      <xdr:col>13</xdr:col>
      <xdr:colOff>148484</xdr:colOff>
      <xdr:row>35</xdr:row>
      <xdr:rowOff>115887</xdr:rowOff>
    </xdr:to>
    <xdr:sp macro="" textlink="">
      <xdr:nvSpPr>
        <xdr:cNvPr id="18" name="Rettangolo arrotondato 17"/>
        <xdr:cNvSpPr/>
      </xdr:nvSpPr>
      <xdr:spPr>
        <a:xfrm>
          <a:off x="5912118" y="4316186"/>
          <a:ext cx="941966" cy="1857601"/>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endParaRPr lang="it-IT" sz="2000" b="1">
            <a:solidFill>
              <a:schemeClr val="bg1">
                <a:lumMod val="75000"/>
              </a:schemeClr>
            </a:solidFill>
            <a:ea typeface="Calibri"/>
            <a:cs typeface="Times New Roman"/>
          </a:endParaRPr>
        </a:p>
        <a:p>
          <a:pPr algn="ctr">
            <a:lnSpc>
              <a:spcPct val="115000"/>
            </a:lnSpc>
            <a:spcAft>
              <a:spcPts val="0"/>
            </a:spcAft>
            <a:defRPr/>
          </a:pPr>
          <a:endParaRPr lang="it-IT" sz="2000" b="1">
            <a:solidFill>
              <a:schemeClr val="bg1">
                <a:lumMod val="75000"/>
              </a:schemeClr>
            </a:solidFill>
            <a:ea typeface="Calibri"/>
            <a:cs typeface="Times New Roman"/>
          </a:endParaRPr>
        </a:p>
        <a:p>
          <a:pPr algn="ctr">
            <a:lnSpc>
              <a:spcPct val="115000"/>
            </a:lnSpc>
            <a:spcAft>
              <a:spcPts val="0"/>
            </a:spcAft>
            <a:defRPr/>
          </a:pPr>
          <a:endParaRPr lang="it-IT" sz="2000" b="1">
            <a:solidFill>
              <a:schemeClr val="bg1">
                <a:lumMod val="75000"/>
              </a:schemeClr>
            </a:solidFill>
            <a:ea typeface="Calibri"/>
            <a:cs typeface="Times New Roman"/>
          </a:endParaRPr>
        </a:p>
        <a:p>
          <a:pPr algn="ctr">
            <a:lnSpc>
              <a:spcPct val="115000"/>
            </a:lnSpc>
            <a:spcAft>
              <a:spcPts val="0"/>
            </a:spcAft>
            <a:defRPr/>
          </a:pPr>
          <a:r>
            <a:rPr lang="it-IT" sz="2000" b="1">
              <a:solidFill>
                <a:schemeClr val="bg1">
                  <a:lumMod val="75000"/>
                </a:schemeClr>
              </a:solidFill>
              <a:ea typeface="Calibri"/>
              <a:cs typeface="Times New Roman"/>
            </a:rPr>
            <a:t>E</a:t>
          </a:r>
          <a:r>
            <a:rPr lang="it-IT" sz="2000" b="1" baseline="-25000">
              <a:solidFill>
                <a:schemeClr val="bg1">
                  <a:lumMod val="75000"/>
                </a:schemeClr>
              </a:solidFill>
              <a:ea typeface="Calibri"/>
              <a:cs typeface="Times New Roman"/>
            </a:rPr>
            <a:t>exp;el</a:t>
          </a:r>
        </a:p>
        <a:p>
          <a:pPr algn="ctr">
            <a:lnSpc>
              <a:spcPct val="115000"/>
            </a:lnSpc>
            <a:spcAft>
              <a:spcPts val="0"/>
            </a:spcAft>
            <a:defRPr/>
          </a:pPr>
          <a:endParaRPr lang="it-IT" sz="2000" b="1" baseline="-25000">
            <a:solidFill>
              <a:schemeClr val="bg1">
                <a:lumMod val="75000"/>
              </a:schemeClr>
            </a:solidFill>
            <a:ea typeface="Calibri"/>
            <a:cs typeface="Times New Roman"/>
          </a:endParaRPr>
        </a:p>
        <a:p>
          <a:pPr algn="ctr">
            <a:lnSpc>
              <a:spcPct val="115000"/>
            </a:lnSpc>
            <a:spcAft>
              <a:spcPts val="0"/>
            </a:spcAft>
            <a:defRPr/>
          </a:pPr>
          <a:endParaRPr lang="it-IT" sz="2000" b="1" baseline="-25000">
            <a:solidFill>
              <a:schemeClr val="bg1">
                <a:lumMod val="75000"/>
              </a:schemeClr>
            </a:solidFill>
            <a:ea typeface="Calibri"/>
            <a:cs typeface="Times New Roman"/>
          </a:endParaRPr>
        </a:p>
        <a:p>
          <a:pPr algn="ctr">
            <a:lnSpc>
              <a:spcPct val="115000"/>
            </a:lnSpc>
            <a:spcAft>
              <a:spcPts val="0"/>
            </a:spcAft>
            <a:defRPr/>
          </a:pPr>
          <a:endParaRPr lang="it-IT" sz="2000" b="1" baseline="-25000">
            <a:solidFill>
              <a:schemeClr val="bg1">
                <a:lumMod val="75000"/>
              </a:schemeClr>
            </a:solidFill>
            <a:ea typeface="Calibri"/>
            <a:cs typeface="Times New Roman"/>
          </a:endParaRPr>
        </a:p>
      </xdr:txBody>
    </xdr:sp>
    <xdr:clientData/>
  </xdr:twoCellAnchor>
  <xdr:twoCellAnchor>
    <xdr:from>
      <xdr:col>13</xdr:col>
      <xdr:colOff>307687</xdr:colOff>
      <xdr:row>30</xdr:row>
      <xdr:rowOff>177800</xdr:rowOff>
    </xdr:from>
    <xdr:to>
      <xdr:col>15</xdr:col>
      <xdr:colOff>571789</xdr:colOff>
      <xdr:row>35</xdr:row>
      <xdr:rowOff>115887</xdr:rowOff>
    </xdr:to>
    <xdr:sp macro="" textlink="">
      <xdr:nvSpPr>
        <xdr:cNvPr id="19" name="Rettangolo arrotondato 18"/>
        <xdr:cNvSpPr/>
      </xdr:nvSpPr>
      <xdr:spPr>
        <a:xfrm>
          <a:off x="7013287" y="5283200"/>
          <a:ext cx="1483302" cy="890587"/>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chemeClr val="bg1">
                  <a:lumMod val="75000"/>
                </a:schemeClr>
              </a:solidFill>
              <a:ea typeface="Calibri"/>
              <a:cs typeface="Times New Roman"/>
            </a:rPr>
            <a:t>E</a:t>
          </a:r>
          <a:r>
            <a:rPr lang="it-IT" sz="1800" b="1" baseline="-25000">
              <a:solidFill>
                <a:schemeClr val="bg1">
                  <a:lumMod val="75000"/>
                </a:schemeClr>
              </a:solidFill>
              <a:ea typeface="Calibri"/>
              <a:cs typeface="Times New Roman"/>
            </a:rPr>
            <a:t>exp;el;nused</a:t>
          </a:r>
        </a:p>
      </xdr:txBody>
    </xdr:sp>
    <xdr:clientData/>
  </xdr:twoCellAnchor>
  <xdr:twoCellAnchor>
    <xdr:from>
      <xdr:col>8</xdr:col>
      <xdr:colOff>593852</xdr:colOff>
      <xdr:row>7</xdr:row>
      <xdr:rowOff>2723</xdr:rowOff>
    </xdr:from>
    <xdr:to>
      <xdr:col>8</xdr:col>
      <xdr:colOff>593852</xdr:colOff>
      <xdr:row>37</xdr:row>
      <xdr:rowOff>54428</xdr:rowOff>
    </xdr:to>
    <xdr:cxnSp macro="">
      <xdr:nvCxnSpPr>
        <xdr:cNvPr id="30" name="Connettore 1 29"/>
        <xdr:cNvCxnSpPr>
          <a:cxnSpLocks noChangeShapeType="1"/>
        </xdr:cNvCxnSpPr>
      </xdr:nvCxnSpPr>
      <xdr:spPr bwMode="auto">
        <a:xfrm>
          <a:off x="4251452" y="574223"/>
          <a:ext cx="0" cy="5919105"/>
        </a:xfrm>
        <a:prstGeom prst="line">
          <a:avLst/>
        </a:prstGeom>
        <a:noFill/>
        <a:ln w="34925" algn="ctr">
          <a:solidFill>
            <a:sysClr val="windowText" lastClr="000000"/>
          </a:solidFill>
          <a:prstDash val="lgDashDot"/>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9</xdr:col>
      <xdr:colOff>13607</xdr:colOff>
      <xdr:row>7</xdr:row>
      <xdr:rowOff>43543</xdr:rowOff>
    </xdr:from>
    <xdr:to>
      <xdr:col>18</xdr:col>
      <xdr:colOff>462643</xdr:colOff>
      <xdr:row>8</xdr:row>
      <xdr:rowOff>152400</xdr:rowOff>
    </xdr:to>
    <xdr:sp macro="" textlink="">
      <xdr:nvSpPr>
        <xdr:cNvPr id="31" name="Freccia bidirezionale orizzontale 30"/>
        <xdr:cNvSpPr/>
      </xdr:nvSpPr>
      <xdr:spPr>
        <a:xfrm>
          <a:off x="4280807" y="615043"/>
          <a:ext cx="5935436" cy="451757"/>
        </a:xfrm>
        <a:prstGeom prst="leftRightArrow">
          <a:avLst>
            <a:gd name="adj1" fmla="val 59883"/>
            <a:gd name="adj2" fmla="val 50000"/>
          </a:avLst>
        </a:prstGeom>
        <a:solidFill>
          <a:schemeClr val="bg1"/>
        </a:solidFill>
        <a:ln w="12700">
          <a:solidFill>
            <a:sysClr val="windowText" lastClr="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ysClr val="windowText" lastClr="000000"/>
              </a:solidFill>
            </a:rPr>
            <a:t>ONST</a:t>
          </a:r>
        </a:p>
      </xdr:txBody>
    </xdr:sp>
    <xdr:clientData/>
  </xdr:twoCellAnchor>
  <xdr:twoCellAnchor>
    <xdr:from>
      <xdr:col>3</xdr:col>
      <xdr:colOff>13608</xdr:colOff>
      <xdr:row>37</xdr:row>
      <xdr:rowOff>111579</xdr:rowOff>
    </xdr:from>
    <xdr:to>
      <xdr:col>12</xdr:col>
      <xdr:colOff>261258</xdr:colOff>
      <xdr:row>39</xdr:row>
      <xdr:rowOff>179615</xdr:rowOff>
    </xdr:to>
    <xdr:sp macro="" textlink="">
      <xdr:nvSpPr>
        <xdr:cNvPr id="32" name="Freccia bidirezionale orizzontale 31"/>
        <xdr:cNvSpPr/>
      </xdr:nvSpPr>
      <xdr:spPr>
        <a:xfrm>
          <a:off x="623208" y="6550479"/>
          <a:ext cx="5734050"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AB-OUT</a:t>
          </a:r>
        </a:p>
      </xdr:txBody>
    </xdr:sp>
    <xdr:clientData/>
  </xdr:twoCellAnchor>
  <xdr:twoCellAnchor>
    <xdr:from>
      <xdr:col>12</xdr:col>
      <xdr:colOff>356509</xdr:colOff>
      <xdr:row>37</xdr:row>
      <xdr:rowOff>114301</xdr:rowOff>
    </xdr:from>
    <xdr:to>
      <xdr:col>18</xdr:col>
      <xdr:colOff>503464</xdr:colOff>
      <xdr:row>39</xdr:row>
      <xdr:rowOff>182337</xdr:rowOff>
    </xdr:to>
    <xdr:sp macro="" textlink="">
      <xdr:nvSpPr>
        <xdr:cNvPr id="33" name="Freccia bidirezionale orizzontale 32"/>
        <xdr:cNvSpPr/>
      </xdr:nvSpPr>
      <xdr:spPr>
        <a:xfrm>
          <a:off x="6452509" y="6553201"/>
          <a:ext cx="3804555"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AB-IN</a:t>
          </a:r>
        </a:p>
      </xdr:txBody>
    </xdr:sp>
    <xdr:clientData/>
  </xdr:twoCellAnchor>
  <xdr:twoCellAnchor>
    <xdr:from>
      <xdr:col>12</xdr:col>
      <xdr:colOff>1</xdr:colOff>
      <xdr:row>18</xdr:row>
      <xdr:rowOff>108857</xdr:rowOff>
    </xdr:from>
    <xdr:to>
      <xdr:col>13</xdr:col>
      <xdr:colOff>1</xdr:colOff>
      <xdr:row>21</xdr:row>
      <xdr:rowOff>149679</xdr:rowOff>
    </xdr:to>
    <xdr:sp macro="" textlink="">
      <xdr:nvSpPr>
        <xdr:cNvPr id="34" name="Ovale 33"/>
        <xdr:cNvSpPr/>
      </xdr:nvSpPr>
      <xdr:spPr>
        <a:xfrm>
          <a:off x="6096001" y="2928257"/>
          <a:ext cx="609600" cy="612322"/>
        </a:xfrm>
        <a:prstGeom prst="ellipse">
          <a:avLst/>
        </a:prstGeom>
        <a:solidFill>
          <a:sysClr val="window" lastClr="FFFFFF"/>
        </a:solidFill>
        <a:ln w="34925" algn="ctr">
          <a:solidFill>
            <a:srgbClr val="FF0000"/>
          </a:solidFill>
          <a:prstDash val="dash"/>
          <a:round/>
          <a:headEnd type="none" w="sm" len="sm"/>
          <a:tailEnd type="none" w="sm" len="sm"/>
        </a:ln>
      </xdr:spPr>
      <xdr:txBody>
        <a:bodyPr vertOverflow="clip" horzOverflow="clip" lIns="0" tIns="0" rIns="0" bIns="0" rtlCol="0" anchor="ctr" anchorCtr="1"/>
        <a:lstStyle/>
        <a:p>
          <a:pPr algn="l"/>
          <a:r>
            <a:rPr lang="it-IT" sz="2800" b="1">
              <a:solidFill>
                <a:srgbClr val="FF0000"/>
              </a:solidFill>
            </a:rPr>
            <a:t>AB</a:t>
          </a:r>
          <a:endParaRPr lang="it-IT" sz="1100" b="1">
            <a:solidFill>
              <a:srgbClr val="FF0000"/>
            </a:solidFill>
          </a:endParaRPr>
        </a:p>
      </xdr:txBody>
    </xdr:sp>
    <xdr:clientData/>
  </xdr:twoCellAnchor>
  <xdr:twoCellAnchor>
    <xdr:from>
      <xdr:col>8</xdr:col>
      <xdr:colOff>152398</xdr:colOff>
      <xdr:row>15</xdr:row>
      <xdr:rowOff>84366</xdr:rowOff>
    </xdr:from>
    <xdr:to>
      <xdr:col>10</xdr:col>
      <xdr:colOff>231322</xdr:colOff>
      <xdr:row>18</xdr:row>
      <xdr:rowOff>176896</xdr:rowOff>
    </xdr:to>
    <xdr:sp macro="" textlink="">
      <xdr:nvSpPr>
        <xdr:cNvPr id="42" name="Freccia curva 41"/>
        <xdr:cNvSpPr/>
      </xdr:nvSpPr>
      <xdr:spPr>
        <a:xfrm rot="5400000">
          <a:off x="4127045" y="2015219"/>
          <a:ext cx="664030" cy="1298124"/>
        </a:xfrm>
        <a:prstGeom prst="bentArrow">
          <a:avLst>
            <a:gd name="adj1" fmla="val 16983"/>
            <a:gd name="adj2" fmla="val 16392"/>
            <a:gd name="adj3" fmla="val 25000"/>
            <a:gd name="adj4" fmla="val 32180"/>
          </a:avLst>
        </a:prstGeom>
        <a:solidFill>
          <a:schemeClr val="bg1">
            <a:lumMod val="95000"/>
          </a:schemeClr>
        </a:solidFill>
        <a:ln w="9525" cap="flat" cmpd="sng" algn="ctr">
          <a:solidFill>
            <a:schemeClr val="bg1">
              <a:lumMod val="75000"/>
            </a:schemeClr>
          </a:solid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p>
          <a:pPr marL="0" indent="0" algn="l" rtl="0" fontAlgn="base">
            <a:spcBef>
              <a:spcPct val="0"/>
            </a:spcBef>
            <a:spcAft>
              <a:spcPct val="0"/>
            </a:spcAft>
            <a:defRPr/>
          </a:pPr>
          <a:endParaRPr lang="it-IT" sz="2400" kern="1200">
            <a:solidFill>
              <a:schemeClr val="bg1">
                <a:lumMod val="75000"/>
              </a:schemeClr>
            </a:solidFill>
            <a:latin typeface="+mn-lt"/>
            <a:ea typeface="+mn-ea"/>
            <a:cs typeface="+mn-cs"/>
          </a:endParaRPr>
        </a:p>
      </xdr:txBody>
    </xdr:sp>
    <xdr:clientData/>
  </xdr:twoCellAnchor>
  <xdr:twoCellAnchor>
    <xdr:from>
      <xdr:col>3</xdr:col>
      <xdr:colOff>54429</xdr:colOff>
      <xdr:row>47</xdr:row>
      <xdr:rowOff>81643</xdr:rowOff>
    </xdr:from>
    <xdr:to>
      <xdr:col>8</xdr:col>
      <xdr:colOff>339419</xdr:colOff>
      <xdr:row>77</xdr:row>
      <xdr:rowOff>95250</xdr:rowOff>
    </xdr:to>
    <xdr:sp macro="" textlink="">
      <xdr:nvSpPr>
        <xdr:cNvPr id="44" name="Rettangolo arrotondato 43"/>
        <xdr:cNvSpPr/>
      </xdr:nvSpPr>
      <xdr:spPr>
        <a:xfrm>
          <a:off x="1891393" y="1415143"/>
          <a:ext cx="3346597" cy="5728607"/>
        </a:xfrm>
        <a:prstGeom prst="roundRect">
          <a:avLst>
            <a:gd name="adj" fmla="val 9755"/>
          </a:avLst>
        </a:prstGeom>
        <a:solidFill>
          <a:schemeClr val="bg1">
            <a:lumMod val="95000"/>
          </a:schemeClr>
        </a:solidFill>
        <a:ln w="25400" cap="flat" cmpd="sng" algn="ctr">
          <a:solidFill>
            <a:srgbClr val="0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l">
            <a:lnSpc>
              <a:spcPct val="115000"/>
            </a:lnSpc>
            <a:spcAft>
              <a:spcPts val="0"/>
            </a:spcAft>
            <a:defRPr/>
          </a:pPr>
          <a:r>
            <a:rPr lang="it-IT" sz="4400" b="1">
              <a:solidFill>
                <a:srgbClr val="000000"/>
              </a:solidFill>
              <a:ea typeface="Calibri"/>
              <a:cs typeface="Times New Roman"/>
            </a:rPr>
            <a:t>  GRID</a:t>
          </a:r>
        </a:p>
      </xdr:txBody>
    </xdr:sp>
    <xdr:clientData/>
  </xdr:twoCellAnchor>
  <xdr:twoCellAnchor>
    <xdr:from>
      <xdr:col>12</xdr:col>
      <xdr:colOff>305357</xdr:colOff>
      <xdr:row>49</xdr:row>
      <xdr:rowOff>68035</xdr:rowOff>
    </xdr:from>
    <xdr:to>
      <xdr:col>12</xdr:col>
      <xdr:colOff>305357</xdr:colOff>
      <xdr:row>79</xdr:row>
      <xdr:rowOff>122464</xdr:rowOff>
    </xdr:to>
    <xdr:cxnSp macro="">
      <xdr:nvCxnSpPr>
        <xdr:cNvPr id="45" name="Connettore 1 44"/>
        <xdr:cNvCxnSpPr>
          <a:cxnSpLocks noChangeShapeType="1"/>
        </xdr:cNvCxnSpPr>
      </xdr:nvCxnSpPr>
      <xdr:spPr bwMode="auto">
        <a:xfrm>
          <a:off x="7653214" y="1782535"/>
          <a:ext cx="0" cy="5769429"/>
        </a:xfrm>
        <a:prstGeom prst="line">
          <a:avLst/>
        </a:prstGeom>
        <a:noFill/>
        <a:ln w="34925" algn="ctr">
          <a:solidFill>
            <a:srgbClr val="FF0000"/>
          </a:solidFill>
          <a:prstDash val="dash"/>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5</xdr:col>
      <xdr:colOff>503465</xdr:colOff>
      <xdr:row>52</xdr:row>
      <xdr:rowOff>101144</xdr:rowOff>
    </xdr:from>
    <xdr:to>
      <xdr:col>16</xdr:col>
      <xdr:colOff>257753</xdr:colOff>
      <xdr:row>53</xdr:row>
      <xdr:rowOff>176890</xdr:rowOff>
    </xdr:to>
    <xdr:sp macro="" textlink="">
      <xdr:nvSpPr>
        <xdr:cNvPr id="46" name="Freccia a destra 45"/>
        <xdr:cNvSpPr/>
      </xdr:nvSpPr>
      <xdr:spPr>
        <a:xfrm>
          <a:off x="3565072" y="10007144"/>
          <a:ext cx="6489824" cy="266246"/>
        </a:xfrm>
        <a:prstGeom prst="rightArrow">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chemeClr val="bg1">
                <a:lumMod val="75000"/>
              </a:schemeClr>
            </a:solidFill>
          </a:endParaRPr>
        </a:p>
      </xdr:txBody>
    </xdr:sp>
    <xdr:clientData/>
  </xdr:twoCellAnchor>
  <xdr:twoCellAnchor>
    <xdr:from>
      <xdr:col>5</xdr:col>
      <xdr:colOff>585106</xdr:colOff>
      <xdr:row>71</xdr:row>
      <xdr:rowOff>183925</xdr:rowOff>
    </xdr:from>
    <xdr:to>
      <xdr:col>16</xdr:col>
      <xdr:colOff>325787</xdr:colOff>
      <xdr:row>74</xdr:row>
      <xdr:rowOff>88675</xdr:rowOff>
    </xdr:to>
    <xdr:sp macro="" textlink="">
      <xdr:nvSpPr>
        <xdr:cNvPr id="47" name="Freccia a sinistra 46"/>
        <xdr:cNvSpPr/>
      </xdr:nvSpPr>
      <xdr:spPr>
        <a:xfrm>
          <a:off x="3646713" y="13709425"/>
          <a:ext cx="6476217" cy="476250"/>
        </a:xfrm>
        <a:prstGeom prst="leftArrow">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chemeClr val="bg1">
                <a:lumMod val="75000"/>
              </a:schemeClr>
            </a:solidFill>
          </a:endParaRPr>
        </a:p>
      </xdr:txBody>
    </xdr:sp>
    <xdr:clientData/>
  </xdr:twoCellAnchor>
  <xdr:twoCellAnchor>
    <xdr:from>
      <xdr:col>14</xdr:col>
      <xdr:colOff>136525</xdr:colOff>
      <xdr:row>55</xdr:row>
      <xdr:rowOff>119062</xdr:rowOff>
    </xdr:from>
    <xdr:to>
      <xdr:col>16</xdr:col>
      <xdr:colOff>257753</xdr:colOff>
      <xdr:row>65</xdr:row>
      <xdr:rowOff>111125</xdr:rowOff>
    </xdr:to>
    <xdr:sp macro="" textlink="">
      <xdr:nvSpPr>
        <xdr:cNvPr id="49" name="Freccia circolare a destra 48"/>
        <xdr:cNvSpPr/>
      </xdr:nvSpPr>
      <xdr:spPr>
        <a:xfrm flipV="1">
          <a:off x="8709025" y="2976562"/>
          <a:ext cx="1345871" cy="1897063"/>
        </a:xfrm>
        <a:prstGeom prst="curvedRightArrow">
          <a:avLst>
            <a:gd name="adj1" fmla="val 17836"/>
            <a:gd name="adj2" fmla="val 37219"/>
            <a:gd name="adj3" fmla="val 23936"/>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chemeClr val="bg1">
                <a:lumMod val="75000"/>
              </a:schemeClr>
            </a:solidFill>
          </a:endParaRPr>
        </a:p>
      </xdr:txBody>
    </xdr:sp>
    <xdr:clientData/>
  </xdr:twoCellAnchor>
  <xdr:twoCellAnchor>
    <xdr:from>
      <xdr:col>16</xdr:col>
      <xdr:colOff>257753</xdr:colOff>
      <xdr:row>50</xdr:row>
      <xdr:rowOff>55562</xdr:rowOff>
    </xdr:from>
    <xdr:to>
      <xdr:col>18</xdr:col>
      <xdr:colOff>412317</xdr:colOff>
      <xdr:row>60</xdr:row>
      <xdr:rowOff>27214</xdr:rowOff>
    </xdr:to>
    <xdr:sp macro="" textlink="">
      <xdr:nvSpPr>
        <xdr:cNvPr id="51" name="Rettangolo arrotondato 50"/>
        <xdr:cNvSpPr/>
      </xdr:nvSpPr>
      <xdr:spPr>
        <a:xfrm>
          <a:off x="10054896" y="1960562"/>
          <a:ext cx="1379207" cy="1876652"/>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r>
            <a:rPr lang="it-IT" sz="2400" b="1">
              <a:solidFill>
                <a:schemeClr val="bg1">
                  <a:lumMod val="75000"/>
                </a:schemeClr>
              </a:solidFill>
              <a:ea typeface="Calibri"/>
              <a:cs typeface="Times New Roman"/>
            </a:rPr>
            <a:t>E</a:t>
          </a:r>
          <a:r>
            <a:rPr lang="it-IT" sz="1800" b="1">
              <a:solidFill>
                <a:schemeClr val="bg1">
                  <a:lumMod val="75000"/>
                </a:schemeClr>
              </a:solidFill>
              <a:ea typeface="Calibri"/>
              <a:cs typeface="Times New Roman"/>
            </a:rPr>
            <a:t>EPus;el</a:t>
          </a:r>
        </a:p>
      </xdr:txBody>
    </xdr:sp>
    <xdr:clientData/>
  </xdr:twoCellAnchor>
  <xdr:twoCellAnchor>
    <xdr:from>
      <xdr:col>16</xdr:col>
      <xdr:colOff>257753</xdr:colOff>
      <xdr:row>63</xdr:row>
      <xdr:rowOff>79375</xdr:rowOff>
    </xdr:from>
    <xdr:to>
      <xdr:col>18</xdr:col>
      <xdr:colOff>412317</xdr:colOff>
      <xdr:row>75</xdr:row>
      <xdr:rowOff>115887</xdr:rowOff>
    </xdr:to>
    <xdr:sp macro="" textlink="">
      <xdr:nvSpPr>
        <xdr:cNvPr id="52" name="Rettangolo arrotondato 51"/>
        <xdr:cNvSpPr/>
      </xdr:nvSpPr>
      <xdr:spPr>
        <a:xfrm>
          <a:off x="10054896" y="4460875"/>
          <a:ext cx="1379207" cy="2322512"/>
        </a:xfrm>
        <a:prstGeom prst="roundRect">
          <a:avLst/>
        </a:prstGeom>
        <a:solidFill>
          <a:schemeClr val="bg1"/>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endParaRPr lang="it-IT" sz="1800" b="1">
            <a:solidFill>
              <a:srgbClr val="0000FF"/>
            </a:solidFill>
            <a:ea typeface="Calibri"/>
            <a:cs typeface="Times New Roman"/>
          </a:endParaRPr>
        </a:p>
        <a:p>
          <a:pPr algn="ctr">
            <a:lnSpc>
              <a:spcPct val="115000"/>
            </a:lnSpc>
            <a:spcAft>
              <a:spcPts val="100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2400" b="1">
              <a:solidFill>
                <a:srgbClr val="0000FF"/>
              </a:solidFill>
              <a:ea typeface="Calibri"/>
              <a:cs typeface="Times New Roman"/>
            </a:rPr>
            <a:t>E</a:t>
          </a:r>
          <a:r>
            <a:rPr lang="it-IT" sz="1800" b="1">
              <a:solidFill>
                <a:srgbClr val="0000FF"/>
              </a:solidFill>
              <a:ea typeface="Calibri"/>
              <a:cs typeface="Times New Roman"/>
            </a:rPr>
            <a:t>pr;el</a:t>
          </a:r>
          <a:endParaRPr lang="it-IT" sz="1600" b="1">
            <a:solidFill>
              <a:srgbClr val="0000FF"/>
            </a:solidFill>
            <a:ea typeface="Calibri"/>
            <a:cs typeface="Times New Roman"/>
          </a:endParaRPr>
        </a:p>
      </xdr:txBody>
    </xdr:sp>
    <xdr:clientData/>
  </xdr:twoCellAnchor>
  <xdr:twoCellAnchor>
    <xdr:from>
      <xdr:col>3</xdr:col>
      <xdr:colOff>258536</xdr:colOff>
      <xdr:row>50</xdr:row>
      <xdr:rowOff>68034</xdr:rowOff>
    </xdr:from>
    <xdr:to>
      <xdr:col>5</xdr:col>
      <xdr:colOff>508123</xdr:colOff>
      <xdr:row>56</xdr:row>
      <xdr:rowOff>13605</xdr:rowOff>
    </xdr:to>
    <xdr:sp macro="" textlink="">
      <xdr:nvSpPr>
        <xdr:cNvPr id="53" name="Rettangolo arrotondato 52"/>
        <xdr:cNvSpPr/>
      </xdr:nvSpPr>
      <xdr:spPr>
        <a:xfrm>
          <a:off x="2095500" y="9593034"/>
          <a:ext cx="1474230" cy="1088571"/>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chemeClr val="bg1">
                  <a:lumMod val="75000"/>
                </a:schemeClr>
              </a:solidFill>
              <a:ea typeface="Calibri"/>
              <a:cs typeface="Times New Roman"/>
            </a:rPr>
            <a:t>E</a:t>
          </a:r>
          <a:r>
            <a:rPr lang="it-IT" sz="2000" b="1" baseline="-25000">
              <a:solidFill>
                <a:schemeClr val="bg1">
                  <a:lumMod val="75000"/>
                </a:schemeClr>
              </a:solidFill>
              <a:ea typeface="Calibri"/>
              <a:cs typeface="Times New Roman"/>
            </a:rPr>
            <a:t>del;el;grid</a:t>
          </a:r>
        </a:p>
      </xdr:txBody>
    </xdr:sp>
    <xdr:clientData/>
  </xdr:twoCellAnchor>
  <xdr:twoCellAnchor>
    <xdr:from>
      <xdr:col>3</xdr:col>
      <xdr:colOff>272143</xdr:colOff>
      <xdr:row>70</xdr:row>
      <xdr:rowOff>81646</xdr:rowOff>
    </xdr:from>
    <xdr:to>
      <xdr:col>5</xdr:col>
      <xdr:colOff>576158</xdr:colOff>
      <xdr:row>75</xdr:row>
      <xdr:rowOff>136074</xdr:rowOff>
    </xdr:to>
    <xdr:sp macro="" textlink="">
      <xdr:nvSpPr>
        <xdr:cNvPr id="54" name="Rettangolo arrotondato 53"/>
        <xdr:cNvSpPr/>
      </xdr:nvSpPr>
      <xdr:spPr>
        <a:xfrm>
          <a:off x="2109107" y="13416646"/>
          <a:ext cx="1528658" cy="1006928"/>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chemeClr val="bg1">
                  <a:lumMod val="75000"/>
                </a:schemeClr>
              </a:solidFill>
              <a:ea typeface="Calibri"/>
              <a:cs typeface="Times New Roman"/>
            </a:rPr>
            <a:t>E</a:t>
          </a:r>
          <a:r>
            <a:rPr lang="it-IT" sz="2000" b="1" baseline="-25000">
              <a:solidFill>
                <a:schemeClr val="bg1">
                  <a:lumMod val="75000"/>
                </a:schemeClr>
              </a:solidFill>
              <a:ea typeface="Calibri"/>
              <a:cs typeface="Times New Roman"/>
            </a:rPr>
            <a:t>exp;el;grid</a:t>
          </a:r>
          <a:endParaRPr lang="it-IT" sz="2000" b="1">
            <a:solidFill>
              <a:schemeClr val="bg1">
                <a:lumMod val="75000"/>
              </a:schemeClr>
            </a:solidFill>
            <a:ea typeface="Calibri"/>
            <a:cs typeface="Times New Roman"/>
          </a:endParaRPr>
        </a:p>
      </xdr:txBody>
    </xdr:sp>
    <xdr:clientData/>
  </xdr:twoCellAnchor>
  <xdr:twoCellAnchor>
    <xdr:from>
      <xdr:col>13</xdr:col>
      <xdr:colOff>307687</xdr:colOff>
      <xdr:row>58</xdr:row>
      <xdr:rowOff>108857</xdr:rowOff>
    </xdr:from>
    <xdr:to>
      <xdr:col>15</xdr:col>
      <xdr:colOff>497176</xdr:colOff>
      <xdr:row>63</xdr:row>
      <xdr:rowOff>54429</xdr:rowOff>
    </xdr:to>
    <xdr:sp macro="" textlink="">
      <xdr:nvSpPr>
        <xdr:cNvPr id="55" name="Rettangolo arrotondato 54"/>
        <xdr:cNvSpPr/>
      </xdr:nvSpPr>
      <xdr:spPr>
        <a:xfrm>
          <a:off x="8267866" y="3537857"/>
          <a:ext cx="1414131" cy="898072"/>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chemeClr val="bg1">
                  <a:lumMod val="75000"/>
                </a:schemeClr>
              </a:solidFill>
              <a:ea typeface="Calibri"/>
              <a:cs typeface="Times New Roman"/>
            </a:rPr>
            <a:t>E</a:t>
          </a:r>
          <a:r>
            <a:rPr lang="it-IT" sz="1800" b="1" baseline="-25000">
              <a:solidFill>
                <a:schemeClr val="bg1">
                  <a:lumMod val="75000"/>
                </a:schemeClr>
              </a:solidFill>
              <a:ea typeface="Calibri"/>
              <a:cs typeface="Times New Roman"/>
            </a:rPr>
            <a:t>pr;el;used;EPus</a:t>
          </a:r>
        </a:p>
      </xdr:txBody>
    </xdr:sp>
    <xdr:clientData/>
  </xdr:twoCellAnchor>
  <xdr:twoCellAnchor>
    <xdr:from>
      <xdr:col>11</xdr:col>
      <xdr:colOff>425718</xdr:colOff>
      <xdr:row>50</xdr:row>
      <xdr:rowOff>157162</xdr:rowOff>
    </xdr:from>
    <xdr:to>
      <xdr:col>13</xdr:col>
      <xdr:colOff>148484</xdr:colOff>
      <xdr:row>55</xdr:row>
      <xdr:rowOff>119062</xdr:rowOff>
    </xdr:to>
    <xdr:sp macro="" textlink="">
      <xdr:nvSpPr>
        <xdr:cNvPr id="56" name="Rettangolo arrotondato 55"/>
        <xdr:cNvSpPr/>
      </xdr:nvSpPr>
      <xdr:spPr>
        <a:xfrm>
          <a:off x="7161254" y="2062162"/>
          <a:ext cx="947409" cy="914400"/>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chemeClr val="bg1">
                  <a:lumMod val="75000"/>
                </a:schemeClr>
              </a:solidFill>
              <a:ea typeface="Calibri"/>
              <a:cs typeface="Times New Roman"/>
            </a:rPr>
            <a:t>E</a:t>
          </a:r>
          <a:r>
            <a:rPr lang="it-IT" sz="2000" b="1" baseline="-25000">
              <a:solidFill>
                <a:schemeClr val="bg1">
                  <a:lumMod val="75000"/>
                </a:schemeClr>
              </a:solidFill>
              <a:ea typeface="Calibri"/>
              <a:cs typeface="Times New Roman"/>
            </a:rPr>
            <a:t>del;el</a:t>
          </a:r>
        </a:p>
      </xdr:txBody>
    </xdr:sp>
    <xdr:clientData/>
  </xdr:twoCellAnchor>
  <xdr:twoCellAnchor>
    <xdr:from>
      <xdr:col>9</xdr:col>
      <xdr:colOff>179532</xdr:colOff>
      <xdr:row>57</xdr:row>
      <xdr:rowOff>68035</xdr:rowOff>
    </xdr:from>
    <xdr:to>
      <xdr:col>11</xdr:col>
      <xdr:colOff>43584</xdr:colOff>
      <xdr:row>70</xdr:row>
      <xdr:rowOff>95250</xdr:rowOff>
    </xdr:to>
    <xdr:sp macro="" textlink="">
      <xdr:nvSpPr>
        <xdr:cNvPr id="57" name="Rettangolo arrotondato 56"/>
        <xdr:cNvSpPr/>
      </xdr:nvSpPr>
      <xdr:spPr>
        <a:xfrm>
          <a:off x="5690425" y="3306535"/>
          <a:ext cx="1088695" cy="2503715"/>
        </a:xfrm>
        <a:prstGeom prst="roundRect">
          <a:avLst/>
        </a:prstGeom>
        <a:solidFill>
          <a:schemeClr val="bg1"/>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rIns="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r>
            <a:rPr lang="it-IT" sz="1800" b="1" kern="1200">
              <a:solidFill>
                <a:schemeClr val="bg1">
                  <a:lumMod val="50000"/>
                </a:schemeClr>
              </a:solidFill>
              <a:effectLst/>
              <a:latin typeface="+mn-lt"/>
              <a:ea typeface="+mn-ea"/>
              <a:cs typeface="+mn-cs"/>
            </a:rPr>
            <a:t>E</a:t>
          </a:r>
          <a:r>
            <a:rPr lang="it-IT" sz="1100" b="1" kern="1200">
              <a:solidFill>
                <a:schemeClr val="bg1">
                  <a:lumMod val="50000"/>
                </a:schemeClr>
              </a:solidFill>
              <a:effectLst/>
              <a:latin typeface="+mn-lt"/>
              <a:ea typeface="+mn-ea"/>
              <a:cs typeface="+mn-cs"/>
            </a:rPr>
            <a:t>del;nEPus;el</a:t>
          </a:r>
          <a:endParaRPr lang="it-IT" sz="1600" b="1">
            <a:solidFill>
              <a:schemeClr val="bg1">
                <a:lumMod val="50000"/>
              </a:schemeClr>
            </a:solidFill>
            <a:ea typeface="Calibri"/>
            <a:cs typeface="Times New Roman"/>
          </a:endParaRPr>
        </a:p>
        <a:p>
          <a:pPr algn="ctr">
            <a:lnSpc>
              <a:spcPct val="115000"/>
            </a:lnSpc>
            <a:spcAft>
              <a:spcPts val="1000"/>
            </a:spcAft>
            <a:defRPr/>
          </a:pPr>
          <a:endParaRPr lang="it-IT" sz="1600" b="1">
            <a:solidFill>
              <a:srgbClr val="800000"/>
            </a:solidFill>
            <a:ea typeface="Calibri"/>
            <a:cs typeface="Times New Roman"/>
          </a:endParaRPr>
        </a:p>
        <a:p>
          <a:pPr algn="ctr">
            <a:lnSpc>
              <a:spcPct val="115000"/>
            </a:lnSpc>
            <a:spcAft>
              <a:spcPts val="1000"/>
            </a:spcAft>
            <a:defRPr/>
          </a:pPr>
          <a:r>
            <a:rPr lang="it-IT" sz="2000" b="1">
              <a:solidFill>
                <a:srgbClr val="800000"/>
              </a:solidFill>
              <a:ea typeface="Calibri"/>
              <a:cs typeface="Times New Roman"/>
            </a:rPr>
            <a:t>E</a:t>
          </a:r>
          <a:r>
            <a:rPr lang="it-IT" sz="1200" b="1">
              <a:solidFill>
                <a:srgbClr val="800000"/>
              </a:solidFill>
              <a:ea typeface="Calibri"/>
              <a:cs typeface="Times New Roman"/>
            </a:rPr>
            <a:t>nEPus;el</a:t>
          </a:r>
          <a:br>
            <a:rPr lang="it-IT" sz="1200" b="1">
              <a:solidFill>
                <a:srgbClr val="800000"/>
              </a:solidFill>
              <a:ea typeface="Calibri"/>
              <a:cs typeface="Times New Roman"/>
            </a:rPr>
          </a:br>
          <a:endParaRPr lang="it-IT" sz="1800" b="1">
            <a:solidFill>
              <a:srgbClr val="800000"/>
            </a:solidFill>
            <a:ea typeface="Calibri"/>
            <a:cs typeface="Times New Roman"/>
          </a:endParaRPr>
        </a:p>
        <a:p>
          <a:pPr algn="ctr">
            <a:lnSpc>
              <a:spcPct val="115000"/>
            </a:lnSpc>
            <a:spcAft>
              <a:spcPts val="1000"/>
            </a:spcAft>
            <a:defRPr/>
          </a:pPr>
          <a:r>
            <a:rPr lang="it-IT" sz="1800" b="1">
              <a:solidFill>
                <a:srgbClr val="800000"/>
              </a:solidFill>
              <a:ea typeface="Calibri"/>
              <a:cs typeface="Times New Roman"/>
            </a:rPr>
            <a:t>E</a:t>
          </a:r>
          <a:r>
            <a:rPr lang="it-IT" sz="900" b="1">
              <a:solidFill>
                <a:srgbClr val="800000"/>
              </a:solidFill>
              <a:ea typeface="Calibri"/>
              <a:cs typeface="Times New Roman"/>
            </a:rPr>
            <a:t>exp;el;used;nEPus</a:t>
          </a:r>
          <a:endParaRPr lang="it-IT" sz="200" b="1">
            <a:solidFill>
              <a:srgbClr val="800000"/>
            </a:solidFill>
            <a:ea typeface="Calibri"/>
            <a:cs typeface="Times New Roman"/>
          </a:endParaRPr>
        </a:p>
      </xdr:txBody>
    </xdr:sp>
    <xdr:clientData/>
  </xdr:twoCellAnchor>
  <xdr:twoCellAnchor>
    <xdr:from>
      <xdr:col>11</xdr:col>
      <xdr:colOff>43584</xdr:colOff>
      <xdr:row>66</xdr:row>
      <xdr:rowOff>141970</xdr:rowOff>
    </xdr:from>
    <xdr:to>
      <xdr:col>16</xdr:col>
      <xdr:colOff>257753</xdr:colOff>
      <xdr:row>68</xdr:row>
      <xdr:rowOff>178482</xdr:rowOff>
    </xdr:to>
    <xdr:sp macro="" textlink="">
      <xdr:nvSpPr>
        <xdr:cNvPr id="58" name="Freccia a sinistra 57"/>
        <xdr:cNvSpPr/>
      </xdr:nvSpPr>
      <xdr:spPr>
        <a:xfrm>
          <a:off x="6779120" y="5094970"/>
          <a:ext cx="3275776" cy="417512"/>
        </a:xfrm>
        <a:prstGeom prst="leftArrow">
          <a:avLst/>
        </a:prstGeom>
        <a:solidFill>
          <a:srgbClr val="00FFFF">
            <a:lumMod val="20000"/>
            <a:lumOff val="80000"/>
          </a:srgbClr>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00FF"/>
            </a:solidFill>
          </a:endParaRPr>
        </a:p>
      </xdr:txBody>
    </xdr:sp>
    <xdr:clientData/>
  </xdr:twoCellAnchor>
  <xdr:twoCellAnchor>
    <xdr:from>
      <xdr:col>13</xdr:col>
      <xdr:colOff>307687</xdr:colOff>
      <xdr:row>65</xdr:row>
      <xdr:rowOff>149679</xdr:rowOff>
    </xdr:from>
    <xdr:to>
      <xdr:col>15</xdr:col>
      <xdr:colOff>571789</xdr:colOff>
      <xdr:row>70</xdr:row>
      <xdr:rowOff>77787</xdr:rowOff>
    </xdr:to>
    <xdr:sp macro="" textlink="">
      <xdr:nvSpPr>
        <xdr:cNvPr id="59" name="Rettangolo arrotondato 58"/>
        <xdr:cNvSpPr/>
      </xdr:nvSpPr>
      <xdr:spPr>
        <a:xfrm>
          <a:off x="8267866" y="4912179"/>
          <a:ext cx="1488744" cy="880608"/>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E</a:t>
          </a:r>
          <a:r>
            <a:rPr lang="it-IT" sz="1800" b="1" baseline="-25000">
              <a:solidFill>
                <a:srgbClr val="0000FF"/>
              </a:solidFill>
              <a:ea typeface="Calibri"/>
              <a:cs typeface="Times New Roman"/>
            </a:rPr>
            <a:t>exp;el;used;nEPus</a:t>
          </a:r>
        </a:p>
      </xdr:txBody>
    </xdr:sp>
    <xdr:clientData/>
  </xdr:twoCellAnchor>
  <xdr:twoCellAnchor>
    <xdr:from>
      <xdr:col>11</xdr:col>
      <xdr:colOff>425718</xdr:colOff>
      <xdr:row>65</xdr:row>
      <xdr:rowOff>163286</xdr:rowOff>
    </xdr:from>
    <xdr:to>
      <xdr:col>13</xdr:col>
      <xdr:colOff>148484</xdr:colOff>
      <xdr:row>75</xdr:row>
      <xdr:rowOff>115887</xdr:rowOff>
    </xdr:to>
    <xdr:sp macro="" textlink="">
      <xdr:nvSpPr>
        <xdr:cNvPr id="60" name="Rettangolo arrotondato 59"/>
        <xdr:cNvSpPr/>
      </xdr:nvSpPr>
      <xdr:spPr>
        <a:xfrm>
          <a:off x="7161254" y="4925786"/>
          <a:ext cx="947409" cy="1857601"/>
        </a:xfrm>
        <a:prstGeom prst="roundRect">
          <a:avLst/>
        </a:prstGeom>
        <a:solidFill>
          <a:srgbClr val="FFFFFF"/>
        </a:solidFill>
        <a:ln w="25400" cap="flat" cmpd="sng" algn="ctr">
          <a:solidFill>
            <a:srgbClr val="C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endParaRPr lang="it-IT" sz="2000" b="1">
            <a:solidFill>
              <a:srgbClr val="C00000"/>
            </a:solidFill>
            <a:ea typeface="Calibri"/>
            <a:cs typeface="Times New Roman"/>
          </a:endParaRPr>
        </a:p>
        <a:p>
          <a:pPr algn="ctr">
            <a:lnSpc>
              <a:spcPct val="115000"/>
            </a:lnSpc>
            <a:spcAft>
              <a:spcPts val="0"/>
            </a:spcAft>
            <a:defRPr/>
          </a:pPr>
          <a:endParaRPr lang="it-IT" sz="2000" b="1">
            <a:solidFill>
              <a:srgbClr val="C00000"/>
            </a:solidFill>
            <a:ea typeface="Calibri"/>
            <a:cs typeface="Times New Roman"/>
          </a:endParaRPr>
        </a:p>
        <a:p>
          <a:pPr algn="ctr">
            <a:lnSpc>
              <a:spcPct val="115000"/>
            </a:lnSpc>
            <a:spcAft>
              <a:spcPts val="0"/>
            </a:spcAft>
            <a:defRPr/>
          </a:pPr>
          <a:endParaRPr lang="it-IT" sz="2000" b="1">
            <a:solidFill>
              <a:srgbClr val="C00000"/>
            </a:solidFill>
            <a:ea typeface="Calibri"/>
            <a:cs typeface="Times New Roman"/>
          </a:endParaRPr>
        </a:p>
        <a:p>
          <a:pPr algn="ctr">
            <a:lnSpc>
              <a:spcPct val="115000"/>
            </a:lnSpc>
            <a:spcAft>
              <a:spcPts val="0"/>
            </a:spcAft>
            <a:defRPr/>
          </a:pPr>
          <a:r>
            <a:rPr lang="it-IT" sz="2000" b="1">
              <a:solidFill>
                <a:srgbClr val="C00000"/>
              </a:solidFill>
              <a:ea typeface="Calibri"/>
              <a:cs typeface="Times New Roman"/>
            </a:rPr>
            <a:t>E</a:t>
          </a:r>
          <a:r>
            <a:rPr lang="it-IT" sz="2000" b="1" baseline="-25000">
              <a:solidFill>
                <a:srgbClr val="C00000"/>
              </a:solidFill>
              <a:ea typeface="Calibri"/>
              <a:cs typeface="Times New Roman"/>
            </a:rPr>
            <a:t>exp;el</a:t>
          </a: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xdr:txBody>
    </xdr:sp>
    <xdr:clientData/>
  </xdr:twoCellAnchor>
  <xdr:twoCellAnchor>
    <xdr:from>
      <xdr:col>13</xdr:col>
      <xdr:colOff>307687</xdr:colOff>
      <xdr:row>70</xdr:row>
      <xdr:rowOff>177800</xdr:rowOff>
    </xdr:from>
    <xdr:to>
      <xdr:col>15</xdr:col>
      <xdr:colOff>571789</xdr:colOff>
      <xdr:row>75</xdr:row>
      <xdr:rowOff>115887</xdr:rowOff>
    </xdr:to>
    <xdr:sp macro="" textlink="">
      <xdr:nvSpPr>
        <xdr:cNvPr id="61" name="Rettangolo arrotondato 60"/>
        <xdr:cNvSpPr/>
      </xdr:nvSpPr>
      <xdr:spPr>
        <a:xfrm>
          <a:off x="8267866" y="5892800"/>
          <a:ext cx="1488744" cy="890587"/>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chemeClr val="bg1">
                  <a:lumMod val="75000"/>
                </a:schemeClr>
              </a:solidFill>
              <a:ea typeface="Calibri"/>
              <a:cs typeface="Times New Roman"/>
            </a:rPr>
            <a:t>E</a:t>
          </a:r>
          <a:r>
            <a:rPr lang="it-IT" sz="1800" b="1" baseline="-25000">
              <a:solidFill>
                <a:schemeClr val="bg1">
                  <a:lumMod val="75000"/>
                </a:schemeClr>
              </a:solidFill>
              <a:ea typeface="Calibri"/>
              <a:cs typeface="Times New Roman"/>
            </a:rPr>
            <a:t>exp;el;nused</a:t>
          </a:r>
        </a:p>
      </xdr:txBody>
    </xdr:sp>
    <xdr:clientData/>
  </xdr:twoCellAnchor>
  <xdr:twoCellAnchor>
    <xdr:from>
      <xdr:col>8</xdr:col>
      <xdr:colOff>593852</xdr:colOff>
      <xdr:row>47</xdr:row>
      <xdr:rowOff>2723</xdr:rowOff>
    </xdr:from>
    <xdr:to>
      <xdr:col>8</xdr:col>
      <xdr:colOff>593852</xdr:colOff>
      <xdr:row>77</xdr:row>
      <xdr:rowOff>54428</xdr:rowOff>
    </xdr:to>
    <xdr:cxnSp macro="">
      <xdr:nvCxnSpPr>
        <xdr:cNvPr id="62" name="Connettore 1 61"/>
        <xdr:cNvCxnSpPr>
          <a:cxnSpLocks noChangeShapeType="1"/>
        </xdr:cNvCxnSpPr>
      </xdr:nvCxnSpPr>
      <xdr:spPr bwMode="auto">
        <a:xfrm>
          <a:off x="5492423" y="1336223"/>
          <a:ext cx="0" cy="5766705"/>
        </a:xfrm>
        <a:prstGeom prst="line">
          <a:avLst/>
        </a:prstGeom>
        <a:noFill/>
        <a:ln w="34925" algn="ctr">
          <a:solidFill>
            <a:sysClr val="windowText" lastClr="000000"/>
          </a:solidFill>
          <a:prstDash val="lgDashDot"/>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9</xdr:col>
      <xdr:colOff>13607</xdr:colOff>
      <xdr:row>47</xdr:row>
      <xdr:rowOff>43543</xdr:rowOff>
    </xdr:from>
    <xdr:to>
      <xdr:col>18</xdr:col>
      <xdr:colOff>462643</xdr:colOff>
      <xdr:row>48</xdr:row>
      <xdr:rowOff>152400</xdr:rowOff>
    </xdr:to>
    <xdr:sp macro="" textlink="">
      <xdr:nvSpPr>
        <xdr:cNvPr id="63" name="Freccia bidirezionale orizzontale 62"/>
        <xdr:cNvSpPr/>
      </xdr:nvSpPr>
      <xdr:spPr>
        <a:xfrm>
          <a:off x="5524500" y="1377043"/>
          <a:ext cx="5959929" cy="299357"/>
        </a:xfrm>
        <a:prstGeom prst="leftRightArrow">
          <a:avLst>
            <a:gd name="adj1" fmla="val 59883"/>
            <a:gd name="adj2" fmla="val 50000"/>
          </a:avLst>
        </a:prstGeom>
        <a:solidFill>
          <a:schemeClr val="bg1"/>
        </a:solidFill>
        <a:ln w="12700">
          <a:solidFill>
            <a:sysClr val="windowText" lastClr="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ysClr val="windowText" lastClr="000000"/>
              </a:solidFill>
            </a:rPr>
            <a:t>ONST</a:t>
          </a:r>
        </a:p>
      </xdr:txBody>
    </xdr:sp>
    <xdr:clientData/>
  </xdr:twoCellAnchor>
  <xdr:twoCellAnchor>
    <xdr:from>
      <xdr:col>3</xdr:col>
      <xdr:colOff>13608</xdr:colOff>
      <xdr:row>77</xdr:row>
      <xdr:rowOff>111579</xdr:rowOff>
    </xdr:from>
    <xdr:to>
      <xdr:col>12</xdr:col>
      <xdr:colOff>261258</xdr:colOff>
      <xdr:row>79</xdr:row>
      <xdr:rowOff>179615</xdr:rowOff>
    </xdr:to>
    <xdr:sp macro="" textlink="">
      <xdr:nvSpPr>
        <xdr:cNvPr id="64" name="Freccia bidirezionale orizzontale 63"/>
        <xdr:cNvSpPr/>
      </xdr:nvSpPr>
      <xdr:spPr>
        <a:xfrm>
          <a:off x="1850572" y="7160079"/>
          <a:ext cx="5758543"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AB-OUT</a:t>
          </a:r>
        </a:p>
      </xdr:txBody>
    </xdr:sp>
    <xdr:clientData/>
  </xdr:twoCellAnchor>
  <xdr:twoCellAnchor>
    <xdr:from>
      <xdr:col>12</xdr:col>
      <xdr:colOff>356509</xdr:colOff>
      <xdr:row>77</xdr:row>
      <xdr:rowOff>114301</xdr:rowOff>
    </xdr:from>
    <xdr:to>
      <xdr:col>18</xdr:col>
      <xdr:colOff>503464</xdr:colOff>
      <xdr:row>79</xdr:row>
      <xdr:rowOff>182337</xdr:rowOff>
    </xdr:to>
    <xdr:sp macro="" textlink="">
      <xdr:nvSpPr>
        <xdr:cNvPr id="65" name="Freccia bidirezionale orizzontale 64"/>
        <xdr:cNvSpPr/>
      </xdr:nvSpPr>
      <xdr:spPr>
        <a:xfrm>
          <a:off x="7704366" y="7162801"/>
          <a:ext cx="3820884"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AB-IN</a:t>
          </a:r>
        </a:p>
      </xdr:txBody>
    </xdr:sp>
    <xdr:clientData/>
  </xdr:twoCellAnchor>
  <xdr:twoCellAnchor>
    <xdr:from>
      <xdr:col>12</xdr:col>
      <xdr:colOff>1</xdr:colOff>
      <xdr:row>58</xdr:row>
      <xdr:rowOff>108857</xdr:rowOff>
    </xdr:from>
    <xdr:to>
      <xdr:col>13</xdr:col>
      <xdr:colOff>1</xdr:colOff>
      <xdr:row>61</xdr:row>
      <xdr:rowOff>149679</xdr:rowOff>
    </xdr:to>
    <xdr:sp macro="" textlink="">
      <xdr:nvSpPr>
        <xdr:cNvPr id="66" name="Ovale 65"/>
        <xdr:cNvSpPr/>
      </xdr:nvSpPr>
      <xdr:spPr>
        <a:xfrm>
          <a:off x="7347858" y="3537857"/>
          <a:ext cx="612322" cy="612322"/>
        </a:xfrm>
        <a:prstGeom prst="ellipse">
          <a:avLst/>
        </a:prstGeom>
        <a:solidFill>
          <a:sysClr val="window" lastClr="FFFFFF"/>
        </a:solidFill>
        <a:ln w="34925" algn="ctr">
          <a:solidFill>
            <a:srgbClr val="FF0000"/>
          </a:solidFill>
          <a:prstDash val="dash"/>
          <a:round/>
          <a:headEnd type="none" w="sm" len="sm"/>
          <a:tailEnd type="none" w="sm" len="sm"/>
        </a:ln>
      </xdr:spPr>
      <xdr:txBody>
        <a:bodyPr vertOverflow="clip" horzOverflow="clip" lIns="0" tIns="0" rIns="0" bIns="0" rtlCol="0" anchor="ctr" anchorCtr="1"/>
        <a:lstStyle/>
        <a:p>
          <a:pPr algn="l"/>
          <a:r>
            <a:rPr lang="it-IT" sz="2800" b="1">
              <a:solidFill>
                <a:srgbClr val="FF0000"/>
              </a:solidFill>
            </a:rPr>
            <a:t>AB</a:t>
          </a:r>
          <a:endParaRPr lang="it-IT" sz="1100" b="1">
            <a:solidFill>
              <a:srgbClr val="FF0000"/>
            </a:solidFill>
          </a:endParaRPr>
        </a:p>
      </xdr:txBody>
    </xdr:sp>
    <xdr:clientData/>
  </xdr:twoCellAnchor>
  <xdr:twoCellAnchor>
    <xdr:from>
      <xdr:col>8</xdr:col>
      <xdr:colOff>152398</xdr:colOff>
      <xdr:row>55</xdr:row>
      <xdr:rowOff>84366</xdr:rowOff>
    </xdr:from>
    <xdr:to>
      <xdr:col>10</xdr:col>
      <xdr:colOff>231322</xdr:colOff>
      <xdr:row>58</xdr:row>
      <xdr:rowOff>176896</xdr:rowOff>
    </xdr:to>
    <xdr:sp macro="" textlink="">
      <xdr:nvSpPr>
        <xdr:cNvPr id="71" name="Freccia curva 70"/>
        <xdr:cNvSpPr/>
      </xdr:nvSpPr>
      <xdr:spPr>
        <a:xfrm rot="5400000">
          <a:off x="5370738" y="2622097"/>
          <a:ext cx="664030" cy="1303567"/>
        </a:xfrm>
        <a:prstGeom prst="bentArrow">
          <a:avLst>
            <a:gd name="adj1" fmla="val 16983"/>
            <a:gd name="adj2" fmla="val 16392"/>
            <a:gd name="adj3" fmla="val 25000"/>
            <a:gd name="adj4" fmla="val 32180"/>
          </a:avLst>
        </a:prstGeom>
        <a:solidFill>
          <a:schemeClr val="bg1">
            <a:lumMod val="95000"/>
          </a:schemeClr>
        </a:solidFill>
        <a:ln w="9525" cap="flat" cmpd="sng" algn="ctr">
          <a:solidFill>
            <a:schemeClr val="bg2">
              <a:lumMod val="50000"/>
            </a:schemeClr>
          </a:solid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p>
          <a:pPr marL="0" indent="0" algn="l" rtl="0" fontAlgn="base">
            <a:spcBef>
              <a:spcPct val="0"/>
            </a:spcBef>
            <a:spcAft>
              <a:spcPct val="0"/>
            </a:spcAft>
            <a:defRPr/>
          </a:pPr>
          <a:endParaRPr lang="it-IT" sz="2400" kern="1200">
            <a:solidFill>
              <a:srgbClr val="FF0000"/>
            </a:solidFill>
            <a:latin typeface="+mn-lt"/>
            <a:ea typeface="+mn-ea"/>
            <a:cs typeface="+mn-cs"/>
          </a:endParaRPr>
        </a:p>
      </xdr:txBody>
    </xdr:sp>
    <xdr:clientData/>
  </xdr:twoCellAnchor>
  <xdr:twoCellAnchor>
    <xdr:from>
      <xdr:col>3</xdr:col>
      <xdr:colOff>54429</xdr:colOff>
      <xdr:row>87</xdr:row>
      <xdr:rowOff>81643</xdr:rowOff>
    </xdr:from>
    <xdr:to>
      <xdr:col>8</xdr:col>
      <xdr:colOff>339419</xdr:colOff>
      <xdr:row>117</xdr:row>
      <xdr:rowOff>95250</xdr:rowOff>
    </xdr:to>
    <xdr:sp macro="" textlink="">
      <xdr:nvSpPr>
        <xdr:cNvPr id="72" name="Rettangolo arrotondato 71"/>
        <xdr:cNvSpPr/>
      </xdr:nvSpPr>
      <xdr:spPr>
        <a:xfrm>
          <a:off x="1891393" y="1415143"/>
          <a:ext cx="3346597" cy="5728607"/>
        </a:xfrm>
        <a:prstGeom prst="roundRect">
          <a:avLst>
            <a:gd name="adj" fmla="val 9755"/>
          </a:avLst>
        </a:prstGeom>
        <a:solidFill>
          <a:schemeClr val="bg1">
            <a:lumMod val="95000"/>
          </a:schemeClr>
        </a:solidFill>
        <a:ln w="25400" cap="flat" cmpd="sng" algn="ctr">
          <a:solidFill>
            <a:srgbClr val="0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l">
            <a:lnSpc>
              <a:spcPct val="115000"/>
            </a:lnSpc>
            <a:spcAft>
              <a:spcPts val="0"/>
            </a:spcAft>
            <a:defRPr/>
          </a:pPr>
          <a:r>
            <a:rPr lang="it-IT" sz="4400" b="1">
              <a:solidFill>
                <a:srgbClr val="000000"/>
              </a:solidFill>
              <a:ea typeface="Calibri"/>
              <a:cs typeface="Times New Roman"/>
            </a:rPr>
            <a:t>  GRID</a:t>
          </a:r>
        </a:p>
      </xdr:txBody>
    </xdr:sp>
    <xdr:clientData/>
  </xdr:twoCellAnchor>
  <xdr:twoCellAnchor>
    <xdr:from>
      <xdr:col>12</xdr:col>
      <xdr:colOff>305357</xdr:colOff>
      <xdr:row>89</xdr:row>
      <xdr:rowOff>68035</xdr:rowOff>
    </xdr:from>
    <xdr:to>
      <xdr:col>12</xdr:col>
      <xdr:colOff>305357</xdr:colOff>
      <xdr:row>119</xdr:row>
      <xdr:rowOff>122464</xdr:rowOff>
    </xdr:to>
    <xdr:cxnSp macro="">
      <xdr:nvCxnSpPr>
        <xdr:cNvPr id="73" name="Connettore 1 72"/>
        <xdr:cNvCxnSpPr>
          <a:cxnSpLocks noChangeShapeType="1"/>
        </xdr:cNvCxnSpPr>
      </xdr:nvCxnSpPr>
      <xdr:spPr bwMode="auto">
        <a:xfrm>
          <a:off x="7653214" y="1782535"/>
          <a:ext cx="0" cy="5769429"/>
        </a:xfrm>
        <a:prstGeom prst="line">
          <a:avLst/>
        </a:prstGeom>
        <a:noFill/>
        <a:ln w="34925" algn="ctr">
          <a:solidFill>
            <a:srgbClr val="FF0000"/>
          </a:solidFill>
          <a:prstDash val="dash"/>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5</xdr:col>
      <xdr:colOff>503465</xdr:colOff>
      <xdr:row>92</xdr:row>
      <xdr:rowOff>101144</xdr:rowOff>
    </xdr:from>
    <xdr:to>
      <xdr:col>16</xdr:col>
      <xdr:colOff>257753</xdr:colOff>
      <xdr:row>93</xdr:row>
      <xdr:rowOff>176890</xdr:rowOff>
    </xdr:to>
    <xdr:sp macro="" textlink="">
      <xdr:nvSpPr>
        <xdr:cNvPr id="74" name="Freccia a destra 73"/>
        <xdr:cNvSpPr/>
      </xdr:nvSpPr>
      <xdr:spPr>
        <a:xfrm>
          <a:off x="3565072" y="17627144"/>
          <a:ext cx="6489824" cy="266246"/>
        </a:xfrm>
        <a:prstGeom prst="rightArrow">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chemeClr val="bg1">
                <a:lumMod val="75000"/>
              </a:schemeClr>
            </a:solidFill>
          </a:endParaRPr>
        </a:p>
      </xdr:txBody>
    </xdr:sp>
    <xdr:clientData/>
  </xdr:twoCellAnchor>
  <xdr:twoCellAnchor>
    <xdr:from>
      <xdr:col>5</xdr:col>
      <xdr:colOff>585106</xdr:colOff>
      <xdr:row>111</xdr:row>
      <xdr:rowOff>183925</xdr:rowOff>
    </xdr:from>
    <xdr:to>
      <xdr:col>16</xdr:col>
      <xdr:colOff>325787</xdr:colOff>
      <xdr:row>114</xdr:row>
      <xdr:rowOff>88675</xdr:rowOff>
    </xdr:to>
    <xdr:sp macro="" textlink="">
      <xdr:nvSpPr>
        <xdr:cNvPr id="75" name="Freccia a sinistra 74"/>
        <xdr:cNvSpPr/>
      </xdr:nvSpPr>
      <xdr:spPr>
        <a:xfrm>
          <a:off x="3646713" y="21329425"/>
          <a:ext cx="6476217" cy="476250"/>
        </a:xfrm>
        <a:prstGeom prst="leftArrow">
          <a:avLst/>
        </a:prstGeom>
        <a:solidFill>
          <a:srgbClr val="CCFFCC"/>
        </a:solidFill>
        <a:ln w="25400" cap="flat" cmpd="sng" algn="ctr">
          <a:solidFill>
            <a:srgbClr val="0099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9900"/>
            </a:solidFill>
          </a:endParaRPr>
        </a:p>
      </xdr:txBody>
    </xdr:sp>
    <xdr:clientData/>
  </xdr:twoCellAnchor>
  <xdr:twoCellAnchor>
    <xdr:from>
      <xdr:col>14</xdr:col>
      <xdr:colOff>136525</xdr:colOff>
      <xdr:row>95</xdr:row>
      <xdr:rowOff>119062</xdr:rowOff>
    </xdr:from>
    <xdr:to>
      <xdr:col>16</xdr:col>
      <xdr:colOff>257753</xdr:colOff>
      <xdr:row>105</xdr:row>
      <xdr:rowOff>111125</xdr:rowOff>
    </xdr:to>
    <xdr:sp macro="" textlink="">
      <xdr:nvSpPr>
        <xdr:cNvPr id="77" name="Freccia circolare a destra 76"/>
        <xdr:cNvSpPr/>
      </xdr:nvSpPr>
      <xdr:spPr>
        <a:xfrm flipV="1">
          <a:off x="8709025" y="2976562"/>
          <a:ext cx="1345871" cy="1897063"/>
        </a:xfrm>
        <a:prstGeom prst="curvedRightArrow">
          <a:avLst>
            <a:gd name="adj1" fmla="val 17836"/>
            <a:gd name="adj2" fmla="val 37219"/>
            <a:gd name="adj3" fmla="val 23936"/>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chemeClr val="bg1">
                <a:lumMod val="75000"/>
              </a:schemeClr>
            </a:solidFill>
          </a:endParaRPr>
        </a:p>
      </xdr:txBody>
    </xdr:sp>
    <xdr:clientData/>
  </xdr:twoCellAnchor>
  <xdr:twoCellAnchor>
    <xdr:from>
      <xdr:col>16</xdr:col>
      <xdr:colOff>257753</xdr:colOff>
      <xdr:row>90</xdr:row>
      <xdr:rowOff>55562</xdr:rowOff>
    </xdr:from>
    <xdr:to>
      <xdr:col>18</xdr:col>
      <xdr:colOff>412317</xdr:colOff>
      <xdr:row>100</xdr:row>
      <xdr:rowOff>27214</xdr:rowOff>
    </xdr:to>
    <xdr:sp macro="" textlink="">
      <xdr:nvSpPr>
        <xdr:cNvPr id="79" name="Rettangolo arrotondato 78"/>
        <xdr:cNvSpPr/>
      </xdr:nvSpPr>
      <xdr:spPr>
        <a:xfrm>
          <a:off x="10054896" y="1960562"/>
          <a:ext cx="1379207" cy="1876652"/>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r>
            <a:rPr lang="it-IT" sz="2400" b="1">
              <a:solidFill>
                <a:schemeClr val="bg1">
                  <a:lumMod val="75000"/>
                </a:schemeClr>
              </a:solidFill>
              <a:ea typeface="Calibri"/>
              <a:cs typeface="Times New Roman"/>
            </a:rPr>
            <a:t>E</a:t>
          </a:r>
          <a:r>
            <a:rPr lang="it-IT" sz="1800" b="1">
              <a:solidFill>
                <a:schemeClr val="bg1">
                  <a:lumMod val="75000"/>
                </a:schemeClr>
              </a:solidFill>
              <a:ea typeface="Calibri"/>
              <a:cs typeface="Times New Roman"/>
            </a:rPr>
            <a:t>EPus;el</a:t>
          </a:r>
        </a:p>
      </xdr:txBody>
    </xdr:sp>
    <xdr:clientData/>
  </xdr:twoCellAnchor>
  <xdr:twoCellAnchor>
    <xdr:from>
      <xdr:col>16</xdr:col>
      <xdr:colOff>257753</xdr:colOff>
      <xdr:row>103</xdr:row>
      <xdr:rowOff>79375</xdr:rowOff>
    </xdr:from>
    <xdr:to>
      <xdr:col>18</xdr:col>
      <xdr:colOff>412317</xdr:colOff>
      <xdr:row>115</xdr:row>
      <xdr:rowOff>115887</xdr:rowOff>
    </xdr:to>
    <xdr:sp macro="" textlink="">
      <xdr:nvSpPr>
        <xdr:cNvPr id="80" name="Rettangolo arrotondato 79"/>
        <xdr:cNvSpPr/>
      </xdr:nvSpPr>
      <xdr:spPr>
        <a:xfrm>
          <a:off x="10054896" y="4460875"/>
          <a:ext cx="1379207" cy="2322512"/>
        </a:xfrm>
        <a:prstGeom prst="roundRect">
          <a:avLst/>
        </a:prstGeom>
        <a:solidFill>
          <a:schemeClr val="bg1"/>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endParaRPr lang="it-IT" sz="1800" b="1">
            <a:solidFill>
              <a:srgbClr val="0000FF"/>
            </a:solidFill>
            <a:ea typeface="Calibri"/>
            <a:cs typeface="Times New Roman"/>
          </a:endParaRPr>
        </a:p>
        <a:p>
          <a:pPr algn="ctr">
            <a:lnSpc>
              <a:spcPct val="115000"/>
            </a:lnSpc>
            <a:spcAft>
              <a:spcPts val="100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2400" b="1">
              <a:solidFill>
                <a:srgbClr val="0000FF"/>
              </a:solidFill>
              <a:ea typeface="Calibri"/>
              <a:cs typeface="Times New Roman"/>
            </a:rPr>
            <a:t>E</a:t>
          </a:r>
          <a:r>
            <a:rPr lang="it-IT" sz="1800" b="1">
              <a:solidFill>
                <a:srgbClr val="0000FF"/>
              </a:solidFill>
              <a:ea typeface="Calibri"/>
              <a:cs typeface="Times New Roman"/>
            </a:rPr>
            <a:t>pr;el</a:t>
          </a:r>
          <a:endParaRPr lang="it-IT" sz="1600" b="1">
            <a:solidFill>
              <a:srgbClr val="0000FF"/>
            </a:solidFill>
            <a:ea typeface="Calibri"/>
            <a:cs typeface="Times New Roman"/>
          </a:endParaRPr>
        </a:p>
      </xdr:txBody>
    </xdr:sp>
    <xdr:clientData/>
  </xdr:twoCellAnchor>
  <xdr:twoCellAnchor>
    <xdr:from>
      <xdr:col>3</xdr:col>
      <xdr:colOff>258536</xdr:colOff>
      <xdr:row>90</xdr:row>
      <xdr:rowOff>68034</xdr:rowOff>
    </xdr:from>
    <xdr:to>
      <xdr:col>5</xdr:col>
      <xdr:colOff>508123</xdr:colOff>
      <xdr:row>96</xdr:row>
      <xdr:rowOff>13605</xdr:rowOff>
    </xdr:to>
    <xdr:sp macro="" textlink="">
      <xdr:nvSpPr>
        <xdr:cNvPr id="81" name="Rettangolo arrotondato 80"/>
        <xdr:cNvSpPr/>
      </xdr:nvSpPr>
      <xdr:spPr>
        <a:xfrm>
          <a:off x="2095500" y="17213034"/>
          <a:ext cx="1474230" cy="1088571"/>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chemeClr val="bg1">
                  <a:lumMod val="75000"/>
                </a:schemeClr>
              </a:solidFill>
              <a:ea typeface="Calibri"/>
              <a:cs typeface="Times New Roman"/>
            </a:rPr>
            <a:t>E</a:t>
          </a:r>
          <a:r>
            <a:rPr lang="it-IT" sz="2000" b="1" baseline="-25000">
              <a:solidFill>
                <a:schemeClr val="bg1">
                  <a:lumMod val="75000"/>
                </a:schemeClr>
              </a:solidFill>
              <a:ea typeface="Calibri"/>
              <a:cs typeface="Times New Roman"/>
            </a:rPr>
            <a:t>del;el;grid</a:t>
          </a:r>
        </a:p>
      </xdr:txBody>
    </xdr:sp>
    <xdr:clientData/>
  </xdr:twoCellAnchor>
  <xdr:twoCellAnchor>
    <xdr:from>
      <xdr:col>3</xdr:col>
      <xdr:colOff>272143</xdr:colOff>
      <xdr:row>110</xdr:row>
      <xdr:rowOff>81646</xdr:rowOff>
    </xdr:from>
    <xdr:to>
      <xdr:col>5</xdr:col>
      <xdr:colOff>576158</xdr:colOff>
      <xdr:row>115</xdr:row>
      <xdr:rowOff>136074</xdr:rowOff>
    </xdr:to>
    <xdr:sp macro="" textlink="">
      <xdr:nvSpPr>
        <xdr:cNvPr id="82" name="Rettangolo arrotondato 81"/>
        <xdr:cNvSpPr/>
      </xdr:nvSpPr>
      <xdr:spPr>
        <a:xfrm>
          <a:off x="2109107" y="21036646"/>
          <a:ext cx="1528658" cy="1006928"/>
        </a:xfrm>
        <a:prstGeom prst="roundRect">
          <a:avLst/>
        </a:prstGeom>
        <a:solidFill>
          <a:srgbClr val="FFFFFF"/>
        </a:solidFill>
        <a:ln w="25400" cap="flat" cmpd="sng" algn="ctr">
          <a:solidFill>
            <a:srgbClr val="0099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rgbClr val="009900"/>
              </a:solidFill>
              <a:ea typeface="Calibri"/>
              <a:cs typeface="Times New Roman"/>
            </a:rPr>
            <a:t>E</a:t>
          </a:r>
          <a:r>
            <a:rPr lang="it-IT" sz="2000" b="1" baseline="-25000">
              <a:solidFill>
                <a:srgbClr val="009900"/>
              </a:solidFill>
              <a:ea typeface="Calibri"/>
              <a:cs typeface="Times New Roman"/>
            </a:rPr>
            <a:t>exp;el;grid</a:t>
          </a:r>
          <a:endParaRPr lang="it-IT" sz="2000" b="1">
            <a:solidFill>
              <a:srgbClr val="009900"/>
            </a:solidFill>
            <a:ea typeface="Calibri"/>
            <a:cs typeface="Times New Roman"/>
          </a:endParaRPr>
        </a:p>
      </xdr:txBody>
    </xdr:sp>
    <xdr:clientData/>
  </xdr:twoCellAnchor>
  <xdr:twoCellAnchor>
    <xdr:from>
      <xdr:col>13</xdr:col>
      <xdr:colOff>307687</xdr:colOff>
      <xdr:row>98</xdr:row>
      <xdr:rowOff>108857</xdr:rowOff>
    </xdr:from>
    <xdr:to>
      <xdr:col>15</xdr:col>
      <xdr:colOff>497176</xdr:colOff>
      <xdr:row>103</xdr:row>
      <xdr:rowOff>54429</xdr:rowOff>
    </xdr:to>
    <xdr:sp macro="" textlink="">
      <xdr:nvSpPr>
        <xdr:cNvPr id="83" name="Rettangolo arrotondato 82"/>
        <xdr:cNvSpPr/>
      </xdr:nvSpPr>
      <xdr:spPr>
        <a:xfrm>
          <a:off x="8267866" y="3537857"/>
          <a:ext cx="1414131" cy="898072"/>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chemeClr val="bg1">
                  <a:lumMod val="75000"/>
                </a:schemeClr>
              </a:solidFill>
              <a:ea typeface="Calibri"/>
              <a:cs typeface="Times New Roman"/>
            </a:rPr>
            <a:t>E</a:t>
          </a:r>
          <a:r>
            <a:rPr lang="it-IT" sz="1800" b="1" baseline="-25000">
              <a:solidFill>
                <a:schemeClr val="bg1">
                  <a:lumMod val="75000"/>
                </a:schemeClr>
              </a:solidFill>
              <a:ea typeface="Calibri"/>
              <a:cs typeface="Times New Roman"/>
            </a:rPr>
            <a:t>pr;el;used;EPus</a:t>
          </a:r>
        </a:p>
      </xdr:txBody>
    </xdr:sp>
    <xdr:clientData/>
  </xdr:twoCellAnchor>
  <xdr:twoCellAnchor>
    <xdr:from>
      <xdr:col>11</xdr:col>
      <xdr:colOff>425718</xdr:colOff>
      <xdr:row>90</xdr:row>
      <xdr:rowOff>157162</xdr:rowOff>
    </xdr:from>
    <xdr:to>
      <xdr:col>13</xdr:col>
      <xdr:colOff>148484</xdr:colOff>
      <xdr:row>95</xdr:row>
      <xdr:rowOff>119062</xdr:rowOff>
    </xdr:to>
    <xdr:sp macro="" textlink="">
      <xdr:nvSpPr>
        <xdr:cNvPr id="84" name="Rettangolo arrotondato 83"/>
        <xdr:cNvSpPr/>
      </xdr:nvSpPr>
      <xdr:spPr>
        <a:xfrm>
          <a:off x="7161254" y="2062162"/>
          <a:ext cx="947409" cy="914400"/>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chemeClr val="bg1">
                  <a:lumMod val="75000"/>
                </a:schemeClr>
              </a:solidFill>
              <a:ea typeface="Calibri"/>
              <a:cs typeface="Times New Roman"/>
            </a:rPr>
            <a:t>E</a:t>
          </a:r>
          <a:r>
            <a:rPr lang="it-IT" sz="2000" b="1" baseline="-25000">
              <a:solidFill>
                <a:schemeClr val="bg1">
                  <a:lumMod val="75000"/>
                </a:schemeClr>
              </a:solidFill>
              <a:ea typeface="Calibri"/>
              <a:cs typeface="Times New Roman"/>
            </a:rPr>
            <a:t>del;el</a:t>
          </a:r>
        </a:p>
      </xdr:txBody>
    </xdr:sp>
    <xdr:clientData/>
  </xdr:twoCellAnchor>
  <xdr:twoCellAnchor>
    <xdr:from>
      <xdr:col>9</xdr:col>
      <xdr:colOff>179532</xdr:colOff>
      <xdr:row>97</xdr:row>
      <xdr:rowOff>68035</xdr:rowOff>
    </xdr:from>
    <xdr:to>
      <xdr:col>11</xdr:col>
      <xdr:colOff>43584</xdr:colOff>
      <xdr:row>110</xdr:row>
      <xdr:rowOff>95250</xdr:rowOff>
    </xdr:to>
    <xdr:sp macro="" textlink="">
      <xdr:nvSpPr>
        <xdr:cNvPr id="85" name="Rettangolo arrotondato 84"/>
        <xdr:cNvSpPr/>
      </xdr:nvSpPr>
      <xdr:spPr>
        <a:xfrm>
          <a:off x="5690425" y="3306535"/>
          <a:ext cx="1088695" cy="2503715"/>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rIns="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r>
            <a:rPr lang="it-IT" sz="1800" b="1" kern="1200">
              <a:solidFill>
                <a:schemeClr val="bg1">
                  <a:lumMod val="75000"/>
                </a:schemeClr>
              </a:solidFill>
              <a:effectLst/>
              <a:latin typeface="+mn-lt"/>
              <a:ea typeface="+mn-ea"/>
              <a:cs typeface="+mn-cs"/>
            </a:rPr>
            <a:t>E</a:t>
          </a:r>
          <a:r>
            <a:rPr lang="it-IT" sz="1100" b="1" kern="1200">
              <a:solidFill>
                <a:schemeClr val="bg1">
                  <a:lumMod val="75000"/>
                </a:schemeClr>
              </a:solidFill>
              <a:effectLst/>
              <a:latin typeface="+mn-lt"/>
              <a:ea typeface="+mn-ea"/>
              <a:cs typeface="+mn-cs"/>
            </a:rPr>
            <a:t>del;nEPus;el</a:t>
          </a:r>
          <a:endParaRPr lang="it-IT" sz="1600" b="1">
            <a:solidFill>
              <a:schemeClr val="bg1">
                <a:lumMod val="75000"/>
              </a:schemeClr>
            </a:solidFill>
            <a:ea typeface="Calibri"/>
            <a:cs typeface="Times New Roman"/>
          </a:endParaRPr>
        </a:p>
        <a:p>
          <a:pPr algn="ctr">
            <a:lnSpc>
              <a:spcPct val="115000"/>
            </a:lnSpc>
            <a:spcAft>
              <a:spcPts val="1000"/>
            </a:spcAft>
            <a:defRPr/>
          </a:pPr>
          <a:endParaRPr lang="it-IT" sz="1600" b="1">
            <a:solidFill>
              <a:schemeClr val="bg1">
                <a:lumMod val="75000"/>
              </a:schemeClr>
            </a:solidFill>
            <a:ea typeface="Calibri"/>
            <a:cs typeface="Times New Roman"/>
          </a:endParaRPr>
        </a:p>
        <a:p>
          <a:pPr algn="ctr">
            <a:lnSpc>
              <a:spcPct val="115000"/>
            </a:lnSpc>
            <a:spcAft>
              <a:spcPts val="1000"/>
            </a:spcAft>
            <a:defRPr/>
          </a:pPr>
          <a:r>
            <a:rPr lang="it-IT" sz="2000" b="1">
              <a:solidFill>
                <a:schemeClr val="bg1">
                  <a:lumMod val="75000"/>
                </a:schemeClr>
              </a:solidFill>
              <a:ea typeface="Calibri"/>
              <a:cs typeface="Times New Roman"/>
            </a:rPr>
            <a:t>E</a:t>
          </a:r>
          <a:r>
            <a:rPr lang="it-IT" sz="1200" b="1">
              <a:solidFill>
                <a:schemeClr val="bg1">
                  <a:lumMod val="75000"/>
                </a:schemeClr>
              </a:solidFill>
              <a:ea typeface="Calibri"/>
              <a:cs typeface="Times New Roman"/>
            </a:rPr>
            <a:t>nEPus;el</a:t>
          </a:r>
          <a:br>
            <a:rPr lang="it-IT" sz="1200" b="1">
              <a:solidFill>
                <a:schemeClr val="bg1">
                  <a:lumMod val="75000"/>
                </a:schemeClr>
              </a:solidFill>
              <a:ea typeface="Calibri"/>
              <a:cs typeface="Times New Roman"/>
            </a:rPr>
          </a:br>
          <a:endParaRPr lang="it-IT" sz="1800" b="1">
            <a:solidFill>
              <a:schemeClr val="bg1">
                <a:lumMod val="75000"/>
              </a:schemeClr>
            </a:solidFill>
            <a:ea typeface="Calibri"/>
            <a:cs typeface="Times New Roman"/>
          </a:endParaRPr>
        </a:p>
        <a:p>
          <a:pPr algn="ctr">
            <a:lnSpc>
              <a:spcPct val="115000"/>
            </a:lnSpc>
            <a:spcAft>
              <a:spcPts val="1000"/>
            </a:spcAft>
            <a:defRPr/>
          </a:pPr>
          <a:r>
            <a:rPr lang="it-IT" sz="1800" b="1">
              <a:solidFill>
                <a:schemeClr val="bg1">
                  <a:lumMod val="75000"/>
                </a:schemeClr>
              </a:solidFill>
              <a:ea typeface="Calibri"/>
              <a:cs typeface="Times New Roman"/>
            </a:rPr>
            <a:t>E</a:t>
          </a:r>
          <a:r>
            <a:rPr lang="it-IT" sz="900" b="1">
              <a:solidFill>
                <a:schemeClr val="bg1">
                  <a:lumMod val="75000"/>
                </a:schemeClr>
              </a:solidFill>
              <a:ea typeface="Calibri"/>
              <a:cs typeface="Times New Roman"/>
            </a:rPr>
            <a:t>exp;el;used;nEPus</a:t>
          </a:r>
          <a:endParaRPr lang="it-IT" sz="200" b="1">
            <a:solidFill>
              <a:schemeClr val="bg1">
                <a:lumMod val="75000"/>
              </a:schemeClr>
            </a:solidFill>
            <a:ea typeface="Calibri"/>
            <a:cs typeface="Times New Roman"/>
          </a:endParaRPr>
        </a:p>
      </xdr:txBody>
    </xdr:sp>
    <xdr:clientData/>
  </xdr:twoCellAnchor>
  <xdr:twoCellAnchor>
    <xdr:from>
      <xdr:col>11</xdr:col>
      <xdr:colOff>43584</xdr:colOff>
      <xdr:row>106</xdr:row>
      <xdr:rowOff>141970</xdr:rowOff>
    </xdr:from>
    <xdr:to>
      <xdr:col>16</xdr:col>
      <xdr:colOff>257753</xdr:colOff>
      <xdr:row>108</xdr:row>
      <xdr:rowOff>178482</xdr:rowOff>
    </xdr:to>
    <xdr:sp macro="" textlink="">
      <xdr:nvSpPr>
        <xdr:cNvPr id="86" name="Freccia a sinistra 85"/>
        <xdr:cNvSpPr/>
      </xdr:nvSpPr>
      <xdr:spPr>
        <a:xfrm>
          <a:off x="6779120" y="5094970"/>
          <a:ext cx="3275776" cy="417512"/>
        </a:xfrm>
        <a:prstGeom prst="leftArrow">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chemeClr val="bg1">
                <a:lumMod val="75000"/>
              </a:schemeClr>
            </a:solidFill>
          </a:endParaRPr>
        </a:p>
      </xdr:txBody>
    </xdr:sp>
    <xdr:clientData/>
  </xdr:twoCellAnchor>
  <xdr:twoCellAnchor>
    <xdr:from>
      <xdr:col>13</xdr:col>
      <xdr:colOff>307687</xdr:colOff>
      <xdr:row>105</xdr:row>
      <xdr:rowOff>149679</xdr:rowOff>
    </xdr:from>
    <xdr:to>
      <xdr:col>15</xdr:col>
      <xdr:colOff>571789</xdr:colOff>
      <xdr:row>110</xdr:row>
      <xdr:rowOff>77787</xdr:rowOff>
    </xdr:to>
    <xdr:sp macro="" textlink="">
      <xdr:nvSpPr>
        <xdr:cNvPr id="87" name="Rettangolo arrotondato 86"/>
        <xdr:cNvSpPr/>
      </xdr:nvSpPr>
      <xdr:spPr>
        <a:xfrm>
          <a:off x="8267866" y="4912179"/>
          <a:ext cx="1488744" cy="880608"/>
        </a:xfrm>
        <a:prstGeom prst="roundRect">
          <a:avLst/>
        </a:prstGeom>
        <a:solidFill>
          <a:schemeClr val="bg1">
            <a:lumMod val="95000"/>
          </a:schemeClr>
        </a:solidFill>
        <a:ln w="25400" cap="flat" cmpd="sng" algn="ctr">
          <a:solidFill>
            <a:schemeClr val="bg1">
              <a:lumMod val="75000"/>
            </a:schemeClr>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chemeClr val="bg1">
                  <a:lumMod val="75000"/>
                </a:schemeClr>
              </a:solidFill>
              <a:ea typeface="Calibri"/>
              <a:cs typeface="Times New Roman"/>
            </a:rPr>
            <a:t>E</a:t>
          </a:r>
          <a:r>
            <a:rPr lang="it-IT" sz="1800" b="1" baseline="-25000">
              <a:solidFill>
                <a:schemeClr val="bg1">
                  <a:lumMod val="75000"/>
                </a:schemeClr>
              </a:solidFill>
              <a:ea typeface="Calibri"/>
              <a:cs typeface="Times New Roman"/>
            </a:rPr>
            <a:t>exp;el;used;nEPus</a:t>
          </a:r>
        </a:p>
      </xdr:txBody>
    </xdr:sp>
    <xdr:clientData/>
  </xdr:twoCellAnchor>
  <xdr:twoCellAnchor>
    <xdr:from>
      <xdr:col>11</xdr:col>
      <xdr:colOff>425718</xdr:colOff>
      <xdr:row>105</xdr:row>
      <xdr:rowOff>163286</xdr:rowOff>
    </xdr:from>
    <xdr:to>
      <xdr:col>13</xdr:col>
      <xdr:colOff>148484</xdr:colOff>
      <xdr:row>115</xdr:row>
      <xdr:rowOff>115887</xdr:rowOff>
    </xdr:to>
    <xdr:sp macro="" textlink="">
      <xdr:nvSpPr>
        <xdr:cNvPr id="88" name="Rettangolo arrotondato 87"/>
        <xdr:cNvSpPr/>
      </xdr:nvSpPr>
      <xdr:spPr>
        <a:xfrm>
          <a:off x="7161254" y="4925786"/>
          <a:ext cx="947409" cy="1857601"/>
        </a:xfrm>
        <a:prstGeom prst="roundRect">
          <a:avLst/>
        </a:prstGeom>
        <a:solidFill>
          <a:srgbClr val="FFFFFF"/>
        </a:solidFill>
        <a:ln w="25400" cap="flat" cmpd="sng" algn="ctr">
          <a:solidFill>
            <a:srgbClr val="C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endParaRPr lang="it-IT" sz="2000" b="1">
            <a:solidFill>
              <a:srgbClr val="C00000"/>
            </a:solidFill>
            <a:ea typeface="Calibri"/>
            <a:cs typeface="Times New Roman"/>
          </a:endParaRPr>
        </a:p>
        <a:p>
          <a:pPr algn="ctr">
            <a:lnSpc>
              <a:spcPct val="115000"/>
            </a:lnSpc>
            <a:spcAft>
              <a:spcPts val="0"/>
            </a:spcAft>
            <a:defRPr/>
          </a:pPr>
          <a:endParaRPr lang="it-IT" sz="2000" b="1">
            <a:solidFill>
              <a:srgbClr val="C00000"/>
            </a:solidFill>
            <a:ea typeface="Calibri"/>
            <a:cs typeface="Times New Roman"/>
          </a:endParaRPr>
        </a:p>
        <a:p>
          <a:pPr algn="ctr">
            <a:lnSpc>
              <a:spcPct val="115000"/>
            </a:lnSpc>
            <a:spcAft>
              <a:spcPts val="0"/>
            </a:spcAft>
            <a:defRPr/>
          </a:pPr>
          <a:endParaRPr lang="it-IT" sz="2000" b="1">
            <a:solidFill>
              <a:srgbClr val="C00000"/>
            </a:solidFill>
            <a:ea typeface="Calibri"/>
            <a:cs typeface="Times New Roman"/>
          </a:endParaRPr>
        </a:p>
        <a:p>
          <a:pPr algn="ctr">
            <a:lnSpc>
              <a:spcPct val="115000"/>
            </a:lnSpc>
            <a:spcAft>
              <a:spcPts val="0"/>
            </a:spcAft>
            <a:defRPr/>
          </a:pPr>
          <a:r>
            <a:rPr lang="it-IT" sz="2000" b="1">
              <a:solidFill>
                <a:srgbClr val="C00000"/>
              </a:solidFill>
              <a:ea typeface="Calibri"/>
              <a:cs typeface="Times New Roman"/>
            </a:rPr>
            <a:t>E</a:t>
          </a:r>
          <a:r>
            <a:rPr lang="it-IT" sz="2000" b="1" baseline="-25000">
              <a:solidFill>
                <a:srgbClr val="C00000"/>
              </a:solidFill>
              <a:ea typeface="Calibri"/>
              <a:cs typeface="Times New Roman"/>
            </a:rPr>
            <a:t>exp;el</a:t>
          </a: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xdr:txBody>
    </xdr:sp>
    <xdr:clientData/>
  </xdr:twoCellAnchor>
  <xdr:twoCellAnchor>
    <xdr:from>
      <xdr:col>13</xdr:col>
      <xdr:colOff>307687</xdr:colOff>
      <xdr:row>110</xdr:row>
      <xdr:rowOff>177800</xdr:rowOff>
    </xdr:from>
    <xdr:to>
      <xdr:col>15</xdr:col>
      <xdr:colOff>571789</xdr:colOff>
      <xdr:row>115</xdr:row>
      <xdr:rowOff>115887</xdr:rowOff>
    </xdr:to>
    <xdr:sp macro="" textlink="">
      <xdr:nvSpPr>
        <xdr:cNvPr id="89" name="Rettangolo arrotondato 88"/>
        <xdr:cNvSpPr/>
      </xdr:nvSpPr>
      <xdr:spPr>
        <a:xfrm>
          <a:off x="8267866" y="5892800"/>
          <a:ext cx="1488744" cy="890587"/>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E</a:t>
          </a:r>
          <a:r>
            <a:rPr lang="it-IT" sz="1800" b="1" baseline="-25000">
              <a:solidFill>
                <a:srgbClr val="0000FF"/>
              </a:solidFill>
              <a:ea typeface="Calibri"/>
              <a:cs typeface="Times New Roman"/>
            </a:rPr>
            <a:t>exp;el;nused</a:t>
          </a:r>
        </a:p>
      </xdr:txBody>
    </xdr:sp>
    <xdr:clientData/>
  </xdr:twoCellAnchor>
  <xdr:twoCellAnchor>
    <xdr:from>
      <xdr:col>8</xdr:col>
      <xdr:colOff>593852</xdr:colOff>
      <xdr:row>87</xdr:row>
      <xdr:rowOff>2723</xdr:rowOff>
    </xdr:from>
    <xdr:to>
      <xdr:col>8</xdr:col>
      <xdr:colOff>593852</xdr:colOff>
      <xdr:row>117</xdr:row>
      <xdr:rowOff>54428</xdr:rowOff>
    </xdr:to>
    <xdr:cxnSp macro="">
      <xdr:nvCxnSpPr>
        <xdr:cNvPr id="90" name="Connettore 1 89"/>
        <xdr:cNvCxnSpPr>
          <a:cxnSpLocks noChangeShapeType="1"/>
        </xdr:cNvCxnSpPr>
      </xdr:nvCxnSpPr>
      <xdr:spPr bwMode="auto">
        <a:xfrm>
          <a:off x="5492423" y="1336223"/>
          <a:ext cx="0" cy="5766705"/>
        </a:xfrm>
        <a:prstGeom prst="line">
          <a:avLst/>
        </a:prstGeom>
        <a:noFill/>
        <a:ln w="34925" algn="ctr">
          <a:solidFill>
            <a:sysClr val="windowText" lastClr="000000"/>
          </a:solidFill>
          <a:prstDash val="lgDashDot"/>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9</xdr:col>
      <xdr:colOff>13607</xdr:colOff>
      <xdr:row>87</xdr:row>
      <xdr:rowOff>43543</xdr:rowOff>
    </xdr:from>
    <xdr:to>
      <xdr:col>18</xdr:col>
      <xdr:colOff>462643</xdr:colOff>
      <xdr:row>88</xdr:row>
      <xdr:rowOff>152400</xdr:rowOff>
    </xdr:to>
    <xdr:sp macro="" textlink="">
      <xdr:nvSpPr>
        <xdr:cNvPr id="91" name="Freccia bidirezionale orizzontale 90"/>
        <xdr:cNvSpPr/>
      </xdr:nvSpPr>
      <xdr:spPr>
        <a:xfrm>
          <a:off x="5524500" y="1377043"/>
          <a:ext cx="5959929" cy="299357"/>
        </a:xfrm>
        <a:prstGeom prst="leftRightArrow">
          <a:avLst>
            <a:gd name="adj1" fmla="val 59883"/>
            <a:gd name="adj2" fmla="val 50000"/>
          </a:avLst>
        </a:prstGeom>
        <a:solidFill>
          <a:schemeClr val="bg1"/>
        </a:solidFill>
        <a:ln w="12700">
          <a:solidFill>
            <a:sysClr val="windowText" lastClr="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ysClr val="windowText" lastClr="000000"/>
              </a:solidFill>
            </a:rPr>
            <a:t>ONST</a:t>
          </a:r>
        </a:p>
      </xdr:txBody>
    </xdr:sp>
    <xdr:clientData/>
  </xdr:twoCellAnchor>
  <xdr:twoCellAnchor>
    <xdr:from>
      <xdr:col>3</xdr:col>
      <xdr:colOff>13608</xdr:colOff>
      <xdr:row>117</xdr:row>
      <xdr:rowOff>111579</xdr:rowOff>
    </xdr:from>
    <xdr:to>
      <xdr:col>12</xdr:col>
      <xdr:colOff>261258</xdr:colOff>
      <xdr:row>119</xdr:row>
      <xdr:rowOff>179615</xdr:rowOff>
    </xdr:to>
    <xdr:sp macro="" textlink="">
      <xdr:nvSpPr>
        <xdr:cNvPr id="92" name="Freccia bidirezionale orizzontale 91"/>
        <xdr:cNvSpPr/>
      </xdr:nvSpPr>
      <xdr:spPr>
        <a:xfrm>
          <a:off x="1850572" y="7160079"/>
          <a:ext cx="5758543"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AB-OUT</a:t>
          </a:r>
        </a:p>
      </xdr:txBody>
    </xdr:sp>
    <xdr:clientData/>
  </xdr:twoCellAnchor>
  <xdr:twoCellAnchor>
    <xdr:from>
      <xdr:col>12</xdr:col>
      <xdr:colOff>356509</xdr:colOff>
      <xdr:row>117</xdr:row>
      <xdr:rowOff>114301</xdr:rowOff>
    </xdr:from>
    <xdr:to>
      <xdr:col>18</xdr:col>
      <xdr:colOff>503464</xdr:colOff>
      <xdr:row>119</xdr:row>
      <xdr:rowOff>182337</xdr:rowOff>
    </xdr:to>
    <xdr:sp macro="" textlink="">
      <xdr:nvSpPr>
        <xdr:cNvPr id="93" name="Freccia bidirezionale orizzontale 92"/>
        <xdr:cNvSpPr/>
      </xdr:nvSpPr>
      <xdr:spPr>
        <a:xfrm>
          <a:off x="7704366" y="7162801"/>
          <a:ext cx="3820884"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AB-IN</a:t>
          </a:r>
        </a:p>
      </xdr:txBody>
    </xdr:sp>
    <xdr:clientData/>
  </xdr:twoCellAnchor>
  <xdr:twoCellAnchor>
    <xdr:from>
      <xdr:col>12</xdr:col>
      <xdr:colOff>1</xdr:colOff>
      <xdr:row>98</xdr:row>
      <xdr:rowOff>108857</xdr:rowOff>
    </xdr:from>
    <xdr:to>
      <xdr:col>13</xdr:col>
      <xdr:colOff>1</xdr:colOff>
      <xdr:row>101</xdr:row>
      <xdr:rowOff>149679</xdr:rowOff>
    </xdr:to>
    <xdr:sp macro="" textlink="">
      <xdr:nvSpPr>
        <xdr:cNvPr id="94" name="Ovale 93"/>
        <xdr:cNvSpPr/>
      </xdr:nvSpPr>
      <xdr:spPr>
        <a:xfrm>
          <a:off x="7347858" y="3537857"/>
          <a:ext cx="612322" cy="612322"/>
        </a:xfrm>
        <a:prstGeom prst="ellipse">
          <a:avLst/>
        </a:prstGeom>
        <a:solidFill>
          <a:sysClr val="window" lastClr="FFFFFF"/>
        </a:solidFill>
        <a:ln w="34925" algn="ctr">
          <a:solidFill>
            <a:srgbClr val="FF0000"/>
          </a:solidFill>
          <a:prstDash val="dash"/>
          <a:round/>
          <a:headEnd type="none" w="sm" len="sm"/>
          <a:tailEnd type="none" w="sm" len="sm"/>
        </a:ln>
      </xdr:spPr>
      <xdr:txBody>
        <a:bodyPr vertOverflow="clip" horzOverflow="clip" lIns="0" tIns="0" rIns="0" bIns="0" rtlCol="0" anchor="ctr" anchorCtr="1"/>
        <a:lstStyle/>
        <a:p>
          <a:pPr algn="l"/>
          <a:r>
            <a:rPr lang="it-IT" sz="2800" b="1">
              <a:solidFill>
                <a:srgbClr val="FF0000"/>
              </a:solidFill>
            </a:rPr>
            <a:t>AB</a:t>
          </a:r>
          <a:endParaRPr lang="it-IT" sz="1100" b="1">
            <a:solidFill>
              <a:srgbClr val="FF0000"/>
            </a:solidFill>
          </a:endParaRPr>
        </a:p>
      </xdr:txBody>
    </xdr:sp>
    <xdr:clientData/>
  </xdr:twoCellAnchor>
  <xdr:twoCellAnchor>
    <xdr:from>
      <xdr:col>8</xdr:col>
      <xdr:colOff>152398</xdr:colOff>
      <xdr:row>95</xdr:row>
      <xdr:rowOff>84366</xdr:rowOff>
    </xdr:from>
    <xdr:to>
      <xdr:col>10</xdr:col>
      <xdr:colOff>231322</xdr:colOff>
      <xdr:row>98</xdr:row>
      <xdr:rowOff>176896</xdr:rowOff>
    </xdr:to>
    <xdr:sp macro="" textlink="">
      <xdr:nvSpPr>
        <xdr:cNvPr id="99" name="Freccia curva 98"/>
        <xdr:cNvSpPr/>
      </xdr:nvSpPr>
      <xdr:spPr>
        <a:xfrm rot="5400000">
          <a:off x="5370738" y="2622097"/>
          <a:ext cx="664030" cy="1303567"/>
        </a:xfrm>
        <a:prstGeom prst="bentArrow">
          <a:avLst>
            <a:gd name="adj1" fmla="val 16983"/>
            <a:gd name="adj2" fmla="val 16392"/>
            <a:gd name="adj3" fmla="val 25000"/>
            <a:gd name="adj4" fmla="val 32180"/>
          </a:avLst>
        </a:prstGeom>
        <a:solidFill>
          <a:schemeClr val="bg1">
            <a:lumMod val="95000"/>
          </a:schemeClr>
        </a:solidFill>
        <a:ln w="9525" cap="flat" cmpd="sng" algn="ctr">
          <a:solidFill>
            <a:schemeClr val="bg1">
              <a:lumMod val="75000"/>
            </a:schemeClr>
          </a:solid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p>
          <a:pPr marL="0" indent="0" algn="l" rtl="0" fontAlgn="base">
            <a:spcBef>
              <a:spcPct val="0"/>
            </a:spcBef>
            <a:spcAft>
              <a:spcPct val="0"/>
            </a:spcAft>
            <a:defRPr/>
          </a:pPr>
          <a:endParaRPr lang="it-IT" sz="2400" kern="1200">
            <a:solidFill>
              <a:schemeClr val="bg1">
                <a:lumMod val="75000"/>
              </a:schemeClr>
            </a:solidFill>
            <a:latin typeface="+mn-lt"/>
            <a:ea typeface="+mn-ea"/>
            <a:cs typeface="+mn-cs"/>
          </a:endParaRPr>
        </a:p>
      </xdr:txBody>
    </xdr:sp>
    <xdr:clientData/>
  </xdr:twoCellAnchor>
  <xdr:twoCellAnchor>
    <xdr:from>
      <xdr:col>3</xdr:col>
      <xdr:colOff>54429</xdr:colOff>
      <xdr:row>128</xdr:row>
      <xdr:rowOff>81643</xdr:rowOff>
    </xdr:from>
    <xdr:to>
      <xdr:col>8</xdr:col>
      <xdr:colOff>339419</xdr:colOff>
      <xdr:row>158</xdr:row>
      <xdr:rowOff>95250</xdr:rowOff>
    </xdr:to>
    <xdr:sp macro="" textlink="">
      <xdr:nvSpPr>
        <xdr:cNvPr id="100" name="Rettangolo arrotondato 99"/>
        <xdr:cNvSpPr/>
      </xdr:nvSpPr>
      <xdr:spPr>
        <a:xfrm>
          <a:off x="1891393" y="16655143"/>
          <a:ext cx="3346597" cy="5728607"/>
        </a:xfrm>
        <a:prstGeom prst="roundRect">
          <a:avLst>
            <a:gd name="adj" fmla="val 9755"/>
          </a:avLst>
        </a:prstGeom>
        <a:solidFill>
          <a:schemeClr val="bg1">
            <a:lumMod val="95000"/>
          </a:schemeClr>
        </a:solidFill>
        <a:ln w="25400" cap="flat" cmpd="sng" algn="ctr">
          <a:solidFill>
            <a:srgbClr val="0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l">
            <a:lnSpc>
              <a:spcPct val="115000"/>
            </a:lnSpc>
            <a:spcAft>
              <a:spcPts val="0"/>
            </a:spcAft>
            <a:defRPr/>
          </a:pPr>
          <a:r>
            <a:rPr lang="it-IT" sz="4400" b="1">
              <a:solidFill>
                <a:srgbClr val="000000"/>
              </a:solidFill>
              <a:ea typeface="Calibri"/>
              <a:cs typeface="Times New Roman"/>
            </a:rPr>
            <a:t>  GRID</a:t>
          </a:r>
        </a:p>
      </xdr:txBody>
    </xdr:sp>
    <xdr:clientData/>
  </xdr:twoCellAnchor>
  <xdr:twoCellAnchor>
    <xdr:from>
      <xdr:col>12</xdr:col>
      <xdr:colOff>305357</xdr:colOff>
      <xdr:row>130</xdr:row>
      <xdr:rowOff>68035</xdr:rowOff>
    </xdr:from>
    <xdr:to>
      <xdr:col>12</xdr:col>
      <xdr:colOff>305357</xdr:colOff>
      <xdr:row>160</xdr:row>
      <xdr:rowOff>122464</xdr:rowOff>
    </xdr:to>
    <xdr:cxnSp macro="">
      <xdr:nvCxnSpPr>
        <xdr:cNvPr id="101" name="Connettore 1 100"/>
        <xdr:cNvCxnSpPr>
          <a:cxnSpLocks noChangeShapeType="1"/>
        </xdr:cNvCxnSpPr>
      </xdr:nvCxnSpPr>
      <xdr:spPr bwMode="auto">
        <a:xfrm>
          <a:off x="7653214" y="17022535"/>
          <a:ext cx="0" cy="5769429"/>
        </a:xfrm>
        <a:prstGeom prst="line">
          <a:avLst/>
        </a:prstGeom>
        <a:noFill/>
        <a:ln w="34925" algn="ctr">
          <a:solidFill>
            <a:srgbClr val="FF0000"/>
          </a:solidFill>
          <a:prstDash val="dash"/>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5</xdr:col>
      <xdr:colOff>503465</xdr:colOff>
      <xdr:row>133</xdr:row>
      <xdr:rowOff>101144</xdr:rowOff>
    </xdr:from>
    <xdr:to>
      <xdr:col>16</xdr:col>
      <xdr:colOff>257753</xdr:colOff>
      <xdr:row>134</xdr:row>
      <xdr:rowOff>176890</xdr:rowOff>
    </xdr:to>
    <xdr:sp macro="" textlink="">
      <xdr:nvSpPr>
        <xdr:cNvPr id="102" name="Freccia a destra 101"/>
        <xdr:cNvSpPr/>
      </xdr:nvSpPr>
      <xdr:spPr>
        <a:xfrm>
          <a:off x="3565072" y="25437644"/>
          <a:ext cx="6489824" cy="266246"/>
        </a:xfrm>
        <a:prstGeom prst="rightArrow">
          <a:avLst/>
        </a:prstGeom>
        <a:solidFill>
          <a:srgbClr val="FFCCFF"/>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FF0000"/>
            </a:solidFill>
          </a:endParaRPr>
        </a:p>
      </xdr:txBody>
    </xdr:sp>
    <xdr:clientData/>
  </xdr:twoCellAnchor>
  <xdr:twoCellAnchor>
    <xdr:from>
      <xdr:col>5</xdr:col>
      <xdr:colOff>585106</xdr:colOff>
      <xdr:row>152</xdr:row>
      <xdr:rowOff>183925</xdr:rowOff>
    </xdr:from>
    <xdr:to>
      <xdr:col>16</xdr:col>
      <xdr:colOff>325787</xdr:colOff>
      <xdr:row>155</xdr:row>
      <xdr:rowOff>88675</xdr:rowOff>
    </xdr:to>
    <xdr:sp macro="" textlink="">
      <xdr:nvSpPr>
        <xdr:cNvPr id="103" name="Freccia a sinistra 102"/>
        <xdr:cNvSpPr/>
      </xdr:nvSpPr>
      <xdr:spPr>
        <a:xfrm>
          <a:off x="3646713" y="29139925"/>
          <a:ext cx="6476217" cy="476250"/>
        </a:xfrm>
        <a:prstGeom prst="leftArrow">
          <a:avLst/>
        </a:prstGeom>
        <a:solidFill>
          <a:srgbClr val="CCFFCC"/>
        </a:solidFill>
        <a:ln w="25400" cap="flat" cmpd="sng" algn="ctr">
          <a:solidFill>
            <a:srgbClr val="0099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9900"/>
            </a:solidFill>
          </a:endParaRPr>
        </a:p>
      </xdr:txBody>
    </xdr:sp>
    <xdr:clientData/>
  </xdr:twoCellAnchor>
  <xdr:twoCellAnchor>
    <xdr:from>
      <xdr:col>14</xdr:col>
      <xdr:colOff>136525</xdr:colOff>
      <xdr:row>136</xdr:row>
      <xdr:rowOff>119062</xdr:rowOff>
    </xdr:from>
    <xdr:to>
      <xdr:col>16</xdr:col>
      <xdr:colOff>257753</xdr:colOff>
      <xdr:row>146</xdr:row>
      <xdr:rowOff>111125</xdr:rowOff>
    </xdr:to>
    <xdr:sp macro="" textlink="">
      <xdr:nvSpPr>
        <xdr:cNvPr id="105" name="Freccia circolare a destra 104"/>
        <xdr:cNvSpPr/>
      </xdr:nvSpPr>
      <xdr:spPr>
        <a:xfrm flipV="1">
          <a:off x="8709025" y="18216562"/>
          <a:ext cx="1345871" cy="1897063"/>
        </a:xfrm>
        <a:prstGeom prst="curvedRightArrow">
          <a:avLst>
            <a:gd name="adj1" fmla="val 17836"/>
            <a:gd name="adj2" fmla="val 37219"/>
            <a:gd name="adj3" fmla="val 23936"/>
          </a:avLst>
        </a:prstGeom>
        <a:solidFill>
          <a:srgbClr val="00FFFF">
            <a:lumMod val="20000"/>
            <a:lumOff val="80000"/>
          </a:srgbClr>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00FF"/>
            </a:solidFill>
          </a:endParaRPr>
        </a:p>
      </xdr:txBody>
    </xdr:sp>
    <xdr:clientData/>
  </xdr:twoCellAnchor>
  <xdr:twoCellAnchor>
    <xdr:from>
      <xdr:col>16</xdr:col>
      <xdr:colOff>257753</xdr:colOff>
      <xdr:row>131</xdr:row>
      <xdr:rowOff>55562</xdr:rowOff>
    </xdr:from>
    <xdr:to>
      <xdr:col>18</xdr:col>
      <xdr:colOff>412317</xdr:colOff>
      <xdr:row>141</xdr:row>
      <xdr:rowOff>27214</xdr:rowOff>
    </xdr:to>
    <xdr:sp macro="" textlink="">
      <xdr:nvSpPr>
        <xdr:cNvPr id="107" name="Rettangolo arrotondato 106"/>
        <xdr:cNvSpPr/>
      </xdr:nvSpPr>
      <xdr:spPr>
        <a:xfrm>
          <a:off x="10054896" y="17200562"/>
          <a:ext cx="1379207" cy="1876652"/>
        </a:xfrm>
        <a:prstGeom prst="roundRect">
          <a:avLst/>
        </a:prstGeom>
        <a:solidFill>
          <a:schemeClr val="bg1"/>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r>
            <a:rPr lang="it-IT" sz="2400" b="1">
              <a:solidFill>
                <a:srgbClr val="FF0000"/>
              </a:solidFill>
              <a:ea typeface="Calibri"/>
              <a:cs typeface="Times New Roman"/>
            </a:rPr>
            <a:t>E</a:t>
          </a:r>
          <a:r>
            <a:rPr lang="it-IT" sz="1800" b="1">
              <a:solidFill>
                <a:srgbClr val="FF0000"/>
              </a:solidFill>
              <a:ea typeface="Calibri"/>
              <a:cs typeface="Times New Roman"/>
            </a:rPr>
            <a:t>EPus;el</a:t>
          </a:r>
        </a:p>
      </xdr:txBody>
    </xdr:sp>
    <xdr:clientData/>
  </xdr:twoCellAnchor>
  <xdr:twoCellAnchor>
    <xdr:from>
      <xdr:col>16</xdr:col>
      <xdr:colOff>257753</xdr:colOff>
      <xdr:row>144</xdr:row>
      <xdr:rowOff>79375</xdr:rowOff>
    </xdr:from>
    <xdr:to>
      <xdr:col>18</xdr:col>
      <xdr:colOff>412317</xdr:colOff>
      <xdr:row>156</xdr:row>
      <xdr:rowOff>115887</xdr:rowOff>
    </xdr:to>
    <xdr:sp macro="" textlink="">
      <xdr:nvSpPr>
        <xdr:cNvPr id="108" name="Rettangolo arrotondato 107"/>
        <xdr:cNvSpPr/>
      </xdr:nvSpPr>
      <xdr:spPr>
        <a:xfrm>
          <a:off x="10054896" y="19700875"/>
          <a:ext cx="1379207" cy="2322512"/>
        </a:xfrm>
        <a:prstGeom prst="roundRect">
          <a:avLst/>
        </a:prstGeom>
        <a:solidFill>
          <a:schemeClr val="bg1"/>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endParaRPr lang="it-IT" sz="1800" b="1">
            <a:solidFill>
              <a:srgbClr val="0000FF"/>
            </a:solidFill>
            <a:ea typeface="Calibri"/>
            <a:cs typeface="Times New Roman"/>
          </a:endParaRPr>
        </a:p>
        <a:p>
          <a:pPr algn="ctr">
            <a:lnSpc>
              <a:spcPct val="115000"/>
            </a:lnSpc>
            <a:spcAft>
              <a:spcPts val="1000"/>
            </a:spcAft>
            <a:defRPr/>
          </a:pPr>
          <a:r>
            <a:rPr lang="it-IT" sz="1800" b="1">
              <a:solidFill>
                <a:srgbClr val="0000FF"/>
              </a:solidFill>
              <a:ea typeface="Calibri"/>
              <a:cs typeface="Times New Roman"/>
            </a:rPr>
            <a:t/>
          </a:r>
          <a:br>
            <a:rPr lang="it-IT" sz="1800" b="1">
              <a:solidFill>
                <a:srgbClr val="0000FF"/>
              </a:solidFill>
              <a:ea typeface="Calibri"/>
              <a:cs typeface="Times New Roman"/>
            </a:rPr>
          </a:br>
          <a:r>
            <a:rPr lang="it-IT" sz="2400" b="1">
              <a:solidFill>
                <a:srgbClr val="0000FF"/>
              </a:solidFill>
              <a:ea typeface="Calibri"/>
              <a:cs typeface="Times New Roman"/>
            </a:rPr>
            <a:t>E</a:t>
          </a:r>
          <a:r>
            <a:rPr lang="it-IT" sz="1800" b="1">
              <a:solidFill>
                <a:srgbClr val="0000FF"/>
              </a:solidFill>
              <a:ea typeface="Calibri"/>
              <a:cs typeface="Times New Roman"/>
            </a:rPr>
            <a:t>pr;el</a:t>
          </a:r>
          <a:endParaRPr lang="it-IT" sz="1600" b="1">
            <a:solidFill>
              <a:srgbClr val="0000FF"/>
            </a:solidFill>
            <a:ea typeface="Calibri"/>
            <a:cs typeface="Times New Roman"/>
          </a:endParaRPr>
        </a:p>
      </xdr:txBody>
    </xdr:sp>
    <xdr:clientData/>
  </xdr:twoCellAnchor>
  <xdr:twoCellAnchor>
    <xdr:from>
      <xdr:col>3</xdr:col>
      <xdr:colOff>258536</xdr:colOff>
      <xdr:row>131</xdr:row>
      <xdr:rowOff>68034</xdr:rowOff>
    </xdr:from>
    <xdr:to>
      <xdr:col>5</xdr:col>
      <xdr:colOff>508123</xdr:colOff>
      <xdr:row>137</xdr:row>
      <xdr:rowOff>13605</xdr:rowOff>
    </xdr:to>
    <xdr:sp macro="" textlink="">
      <xdr:nvSpPr>
        <xdr:cNvPr id="109" name="Rettangolo arrotondato 108"/>
        <xdr:cNvSpPr/>
      </xdr:nvSpPr>
      <xdr:spPr>
        <a:xfrm>
          <a:off x="2095500" y="25023534"/>
          <a:ext cx="1474230" cy="1088571"/>
        </a:xfrm>
        <a:prstGeom prst="roundRect">
          <a:avLst/>
        </a:prstGeom>
        <a:solidFill>
          <a:srgbClr val="FFFFFF"/>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rgbClr val="FF0000"/>
              </a:solidFill>
              <a:ea typeface="Calibri"/>
              <a:cs typeface="Times New Roman"/>
            </a:rPr>
            <a:t>E</a:t>
          </a:r>
          <a:r>
            <a:rPr lang="it-IT" sz="2000" b="1" baseline="-25000">
              <a:solidFill>
                <a:srgbClr val="FF0000"/>
              </a:solidFill>
              <a:ea typeface="Calibri"/>
              <a:cs typeface="Times New Roman"/>
            </a:rPr>
            <a:t>del;el;grid</a:t>
          </a:r>
        </a:p>
      </xdr:txBody>
    </xdr:sp>
    <xdr:clientData/>
  </xdr:twoCellAnchor>
  <xdr:twoCellAnchor>
    <xdr:from>
      <xdr:col>3</xdr:col>
      <xdr:colOff>272143</xdr:colOff>
      <xdr:row>151</xdr:row>
      <xdr:rowOff>81646</xdr:rowOff>
    </xdr:from>
    <xdr:to>
      <xdr:col>5</xdr:col>
      <xdr:colOff>576158</xdr:colOff>
      <xdr:row>156</xdr:row>
      <xdr:rowOff>136074</xdr:rowOff>
    </xdr:to>
    <xdr:sp macro="" textlink="">
      <xdr:nvSpPr>
        <xdr:cNvPr id="110" name="Rettangolo arrotondato 109"/>
        <xdr:cNvSpPr/>
      </xdr:nvSpPr>
      <xdr:spPr>
        <a:xfrm>
          <a:off x="2109107" y="28847146"/>
          <a:ext cx="1528658" cy="1006928"/>
        </a:xfrm>
        <a:prstGeom prst="roundRect">
          <a:avLst/>
        </a:prstGeom>
        <a:solidFill>
          <a:srgbClr val="FFFFFF"/>
        </a:solidFill>
        <a:ln w="25400" cap="flat" cmpd="sng" algn="ctr">
          <a:solidFill>
            <a:srgbClr val="0099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rgbClr val="009900"/>
              </a:solidFill>
              <a:ea typeface="Calibri"/>
              <a:cs typeface="Times New Roman"/>
            </a:rPr>
            <a:t>E</a:t>
          </a:r>
          <a:r>
            <a:rPr lang="it-IT" sz="2000" b="1" baseline="-25000">
              <a:solidFill>
                <a:srgbClr val="009900"/>
              </a:solidFill>
              <a:ea typeface="Calibri"/>
              <a:cs typeface="Times New Roman"/>
            </a:rPr>
            <a:t>exp;el;grid</a:t>
          </a:r>
          <a:endParaRPr lang="it-IT" sz="2000" b="1">
            <a:solidFill>
              <a:srgbClr val="009900"/>
            </a:solidFill>
            <a:ea typeface="Calibri"/>
            <a:cs typeface="Times New Roman"/>
          </a:endParaRPr>
        </a:p>
      </xdr:txBody>
    </xdr:sp>
    <xdr:clientData/>
  </xdr:twoCellAnchor>
  <xdr:twoCellAnchor>
    <xdr:from>
      <xdr:col>13</xdr:col>
      <xdr:colOff>307687</xdr:colOff>
      <xdr:row>139</xdr:row>
      <xdr:rowOff>108857</xdr:rowOff>
    </xdr:from>
    <xdr:to>
      <xdr:col>15</xdr:col>
      <xdr:colOff>497176</xdr:colOff>
      <xdr:row>144</xdr:row>
      <xdr:rowOff>54429</xdr:rowOff>
    </xdr:to>
    <xdr:sp macro="" textlink="">
      <xdr:nvSpPr>
        <xdr:cNvPr id="111" name="Rettangolo arrotondato 110"/>
        <xdr:cNvSpPr/>
      </xdr:nvSpPr>
      <xdr:spPr>
        <a:xfrm>
          <a:off x="8267866" y="18777857"/>
          <a:ext cx="1414131" cy="898072"/>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E</a:t>
          </a:r>
          <a:r>
            <a:rPr lang="it-IT" sz="1800" b="1" baseline="-25000">
              <a:solidFill>
                <a:srgbClr val="0000FF"/>
              </a:solidFill>
              <a:ea typeface="Calibri"/>
              <a:cs typeface="Times New Roman"/>
            </a:rPr>
            <a:t>pr;el;used;EPus</a:t>
          </a:r>
        </a:p>
      </xdr:txBody>
    </xdr:sp>
    <xdr:clientData/>
  </xdr:twoCellAnchor>
  <xdr:twoCellAnchor>
    <xdr:from>
      <xdr:col>11</xdr:col>
      <xdr:colOff>425718</xdr:colOff>
      <xdr:row>131</xdr:row>
      <xdr:rowOff>157162</xdr:rowOff>
    </xdr:from>
    <xdr:to>
      <xdr:col>13</xdr:col>
      <xdr:colOff>148484</xdr:colOff>
      <xdr:row>136</xdr:row>
      <xdr:rowOff>119062</xdr:rowOff>
    </xdr:to>
    <xdr:sp macro="" textlink="">
      <xdr:nvSpPr>
        <xdr:cNvPr id="112" name="Rettangolo arrotondato 111"/>
        <xdr:cNvSpPr/>
      </xdr:nvSpPr>
      <xdr:spPr>
        <a:xfrm>
          <a:off x="7161254" y="17302162"/>
          <a:ext cx="947409" cy="914400"/>
        </a:xfrm>
        <a:prstGeom prst="roundRect">
          <a:avLst/>
        </a:prstGeom>
        <a:solidFill>
          <a:srgbClr val="FFFFFF"/>
        </a:solidFill>
        <a:ln w="25400" cap="flat" cmpd="sng" algn="ctr">
          <a:solidFill>
            <a:srgbClr val="C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2000" b="1">
              <a:solidFill>
                <a:srgbClr val="C00000"/>
              </a:solidFill>
              <a:ea typeface="Calibri"/>
              <a:cs typeface="Times New Roman"/>
            </a:rPr>
            <a:t>E</a:t>
          </a:r>
          <a:r>
            <a:rPr lang="it-IT" sz="2000" b="1" baseline="-25000">
              <a:solidFill>
                <a:srgbClr val="C00000"/>
              </a:solidFill>
              <a:ea typeface="Calibri"/>
              <a:cs typeface="Times New Roman"/>
            </a:rPr>
            <a:t>del;el</a:t>
          </a:r>
        </a:p>
      </xdr:txBody>
    </xdr:sp>
    <xdr:clientData/>
  </xdr:twoCellAnchor>
  <xdr:twoCellAnchor>
    <xdr:from>
      <xdr:col>9</xdr:col>
      <xdr:colOff>179532</xdr:colOff>
      <xdr:row>138</xdr:row>
      <xdr:rowOff>68035</xdr:rowOff>
    </xdr:from>
    <xdr:to>
      <xdr:col>11</xdr:col>
      <xdr:colOff>43584</xdr:colOff>
      <xdr:row>151</xdr:row>
      <xdr:rowOff>95250</xdr:rowOff>
    </xdr:to>
    <xdr:sp macro="" textlink="">
      <xdr:nvSpPr>
        <xdr:cNvPr id="113" name="Rettangolo arrotondato 112"/>
        <xdr:cNvSpPr/>
      </xdr:nvSpPr>
      <xdr:spPr>
        <a:xfrm>
          <a:off x="5690425" y="18546535"/>
          <a:ext cx="1088695" cy="2503715"/>
        </a:xfrm>
        <a:prstGeom prst="roundRect">
          <a:avLst/>
        </a:prstGeom>
        <a:solidFill>
          <a:schemeClr val="bg1"/>
        </a:solidFill>
        <a:ln w="25400" cap="flat" cmpd="sng" algn="ctr">
          <a:solidFill>
            <a:srgbClr val="FF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0" rIns="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1000"/>
            </a:spcAft>
            <a:defRPr/>
          </a:pPr>
          <a:r>
            <a:rPr lang="it-IT" sz="1800" b="1" kern="1200">
              <a:solidFill>
                <a:schemeClr val="bg1">
                  <a:lumMod val="50000"/>
                </a:schemeClr>
              </a:solidFill>
              <a:effectLst/>
              <a:latin typeface="+mn-lt"/>
              <a:ea typeface="+mn-ea"/>
              <a:cs typeface="+mn-cs"/>
            </a:rPr>
            <a:t>E</a:t>
          </a:r>
          <a:r>
            <a:rPr lang="it-IT" sz="1100" b="1" kern="1200">
              <a:solidFill>
                <a:schemeClr val="bg1">
                  <a:lumMod val="50000"/>
                </a:schemeClr>
              </a:solidFill>
              <a:effectLst/>
              <a:latin typeface="+mn-lt"/>
              <a:ea typeface="+mn-ea"/>
              <a:cs typeface="+mn-cs"/>
            </a:rPr>
            <a:t>del;nEPus;el</a:t>
          </a:r>
          <a:endParaRPr lang="it-IT" sz="1600" b="1">
            <a:solidFill>
              <a:schemeClr val="bg1">
                <a:lumMod val="50000"/>
              </a:schemeClr>
            </a:solidFill>
            <a:ea typeface="Calibri"/>
            <a:cs typeface="Times New Roman"/>
          </a:endParaRPr>
        </a:p>
        <a:p>
          <a:pPr algn="ctr">
            <a:lnSpc>
              <a:spcPct val="115000"/>
            </a:lnSpc>
            <a:spcAft>
              <a:spcPts val="1000"/>
            </a:spcAft>
            <a:defRPr/>
          </a:pPr>
          <a:endParaRPr lang="it-IT" sz="1600" b="1">
            <a:solidFill>
              <a:srgbClr val="800000"/>
            </a:solidFill>
            <a:ea typeface="Calibri"/>
            <a:cs typeface="Times New Roman"/>
          </a:endParaRPr>
        </a:p>
        <a:p>
          <a:pPr algn="ctr">
            <a:lnSpc>
              <a:spcPct val="115000"/>
            </a:lnSpc>
            <a:spcAft>
              <a:spcPts val="1000"/>
            </a:spcAft>
            <a:defRPr/>
          </a:pPr>
          <a:r>
            <a:rPr lang="it-IT" sz="2000" b="1">
              <a:solidFill>
                <a:srgbClr val="800000"/>
              </a:solidFill>
              <a:ea typeface="Calibri"/>
              <a:cs typeface="Times New Roman"/>
            </a:rPr>
            <a:t>E</a:t>
          </a:r>
          <a:r>
            <a:rPr lang="it-IT" sz="1200" b="1">
              <a:solidFill>
                <a:srgbClr val="800000"/>
              </a:solidFill>
              <a:ea typeface="Calibri"/>
              <a:cs typeface="Times New Roman"/>
            </a:rPr>
            <a:t>nEPus;el</a:t>
          </a:r>
          <a:br>
            <a:rPr lang="it-IT" sz="1200" b="1">
              <a:solidFill>
                <a:srgbClr val="800000"/>
              </a:solidFill>
              <a:ea typeface="Calibri"/>
              <a:cs typeface="Times New Roman"/>
            </a:rPr>
          </a:br>
          <a:endParaRPr lang="it-IT" sz="1800" b="1">
            <a:solidFill>
              <a:srgbClr val="800000"/>
            </a:solidFill>
            <a:ea typeface="Calibri"/>
            <a:cs typeface="Times New Roman"/>
          </a:endParaRPr>
        </a:p>
        <a:p>
          <a:pPr algn="ctr">
            <a:lnSpc>
              <a:spcPct val="115000"/>
            </a:lnSpc>
            <a:spcAft>
              <a:spcPts val="1000"/>
            </a:spcAft>
            <a:defRPr/>
          </a:pPr>
          <a:r>
            <a:rPr lang="it-IT" sz="1800" b="1">
              <a:solidFill>
                <a:srgbClr val="800000"/>
              </a:solidFill>
              <a:ea typeface="Calibri"/>
              <a:cs typeface="Times New Roman"/>
            </a:rPr>
            <a:t>E</a:t>
          </a:r>
          <a:r>
            <a:rPr lang="it-IT" sz="900" b="1">
              <a:solidFill>
                <a:srgbClr val="800000"/>
              </a:solidFill>
              <a:ea typeface="Calibri"/>
              <a:cs typeface="Times New Roman"/>
            </a:rPr>
            <a:t>exp;el;used;nEPus</a:t>
          </a:r>
          <a:endParaRPr lang="it-IT" sz="200" b="1">
            <a:solidFill>
              <a:srgbClr val="800000"/>
            </a:solidFill>
            <a:ea typeface="Calibri"/>
            <a:cs typeface="Times New Roman"/>
          </a:endParaRPr>
        </a:p>
      </xdr:txBody>
    </xdr:sp>
    <xdr:clientData/>
  </xdr:twoCellAnchor>
  <xdr:twoCellAnchor>
    <xdr:from>
      <xdr:col>11</xdr:col>
      <xdr:colOff>43584</xdr:colOff>
      <xdr:row>147</xdr:row>
      <xdr:rowOff>141970</xdr:rowOff>
    </xdr:from>
    <xdr:to>
      <xdr:col>16</xdr:col>
      <xdr:colOff>257753</xdr:colOff>
      <xdr:row>149</xdr:row>
      <xdr:rowOff>178482</xdr:rowOff>
    </xdr:to>
    <xdr:sp macro="" textlink="">
      <xdr:nvSpPr>
        <xdr:cNvPr id="114" name="Freccia a sinistra 113"/>
        <xdr:cNvSpPr/>
      </xdr:nvSpPr>
      <xdr:spPr>
        <a:xfrm>
          <a:off x="6779120" y="20334970"/>
          <a:ext cx="3275776" cy="417512"/>
        </a:xfrm>
        <a:prstGeom prst="leftArrow">
          <a:avLst/>
        </a:prstGeom>
        <a:solidFill>
          <a:srgbClr val="00FFFF">
            <a:lumMod val="20000"/>
            <a:lumOff val="80000"/>
          </a:srgbClr>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defRPr/>
          </a:pPr>
          <a:endParaRPr lang="it-IT" sz="2400">
            <a:solidFill>
              <a:srgbClr val="0000FF"/>
            </a:solidFill>
          </a:endParaRPr>
        </a:p>
      </xdr:txBody>
    </xdr:sp>
    <xdr:clientData/>
  </xdr:twoCellAnchor>
  <xdr:twoCellAnchor>
    <xdr:from>
      <xdr:col>13</xdr:col>
      <xdr:colOff>307687</xdr:colOff>
      <xdr:row>146</xdr:row>
      <xdr:rowOff>149679</xdr:rowOff>
    </xdr:from>
    <xdr:to>
      <xdr:col>15</xdr:col>
      <xdr:colOff>571789</xdr:colOff>
      <xdr:row>151</xdr:row>
      <xdr:rowOff>77787</xdr:rowOff>
    </xdr:to>
    <xdr:sp macro="" textlink="">
      <xdr:nvSpPr>
        <xdr:cNvPr id="115" name="Rettangolo arrotondato 114"/>
        <xdr:cNvSpPr/>
      </xdr:nvSpPr>
      <xdr:spPr>
        <a:xfrm>
          <a:off x="8267866" y="20152179"/>
          <a:ext cx="1488744" cy="880608"/>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E</a:t>
          </a:r>
          <a:r>
            <a:rPr lang="it-IT" sz="1800" b="1" baseline="-25000">
              <a:solidFill>
                <a:srgbClr val="0000FF"/>
              </a:solidFill>
              <a:ea typeface="Calibri"/>
              <a:cs typeface="Times New Roman"/>
            </a:rPr>
            <a:t>exp;el;used;nEPus</a:t>
          </a:r>
        </a:p>
      </xdr:txBody>
    </xdr:sp>
    <xdr:clientData/>
  </xdr:twoCellAnchor>
  <xdr:twoCellAnchor>
    <xdr:from>
      <xdr:col>11</xdr:col>
      <xdr:colOff>425718</xdr:colOff>
      <xdr:row>146</xdr:row>
      <xdr:rowOff>163286</xdr:rowOff>
    </xdr:from>
    <xdr:to>
      <xdr:col>13</xdr:col>
      <xdr:colOff>148484</xdr:colOff>
      <xdr:row>156</xdr:row>
      <xdr:rowOff>115887</xdr:rowOff>
    </xdr:to>
    <xdr:sp macro="" textlink="">
      <xdr:nvSpPr>
        <xdr:cNvPr id="116" name="Rettangolo arrotondato 115"/>
        <xdr:cNvSpPr/>
      </xdr:nvSpPr>
      <xdr:spPr>
        <a:xfrm>
          <a:off x="7161254" y="20165786"/>
          <a:ext cx="947409" cy="1857601"/>
        </a:xfrm>
        <a:prstGeom prst="roundRect">
          <a:avLst/>
        </a:prstGeom>
        <a:solidFill>
          <a:srgbClr val="FFFFFF"/>
        </a:solidFill>
        <a:ln w="25400" cap="flat" cmpd="sng" algn="ctr">
          <a:solidFill>
            <a:srgbClr val="C00000"/>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endParaRPr lang="it-IT" sz="2000" b="1">
            <a:solidFill>
              <a:srgbClr val="C00000"/>
            </a:solidFill>
            <a:ea typeface="Calibri"/>
            <a:cs typeface="Times New Roman"/>
          </a:endParaRPr>
        </a:p>
        <a:p>
          <a:pPr algn="ctr">
            <a:lnSpc>
              <a:spcPct val="115000"/>
            </a:lnSpc>
            <a:spcAft>
              <a:spcPts val="0"/>
            </a:spcAft>
            <a:defRPr/>
          </a:pPr>
          <a:endParaRPr lang="it-IT" sz="2000" b="1">
            <a:solidFill>
              <a:srgbClr val="C00000"/>
            </a:solidFill>
            <a:ea typeface="Calibri"/>
            <a:cs typeface="Times New Roman"/>
          </a:endParaRPr>
        </a:p>
        <a:p>
          <a:pPr algn="ctr">
            <a:lnSpc>
              <a:spcPct val="115000"/>
            </a:lnSpc>
            <a:spcAft>
              <a:spcPts val="0"/>
            </a:spcAft>
            <a:defRPr/>
          </a:pPr>
          <a:endParaRPr lang="it-IT" sz="2000" b="1">
            <a:solidFill>
              <a:srgbClr val="C00000"/>
            </a:solidFill>
            <a:ea typeface="Calibri"/>
            <a:cs typeface="Times New Roman"/>
          </a:endParaRPr>
        </a:p>
        <a:p>
          <a:pPr algn="ctr">
            <a:lnSpc>
              <a:spcPct val="115000"/>
            </a:lnSpc>
            <a:spcAft>
              <a:spcPts val="0"/>
            </a:spcAft>
            <a:defRPr/>
          </a:pPr>
          <a:r>
            <a:rPr lang="it-IT" sz="2000" b="1">
              <a:solidFill>
                <a:srgbClr val="C00000"/>
              </a:solidFill>
              <a:ea typeface="Calibri"/>
              <a:cs typeface="Times New Roman"/>
            </a:rPr>
            <a:t>E</a:t>
          </a:r>
          <a:r>
            <a:rPr lang="it-IT" sz="2000" b="1" baseline="-25000">
              <a:solidFill>
                <a:srgbClr val="C00000"/>
              </a:solidFill>
              <a:ea typeface="Calibri"/>
              <a:cs typeface="Times New Roman"/>
            </a:rPr>
            <a:t>exp;el</a:t>
          </a: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a:p>
          <a:pPr algn="ctr">
            <a:lnSpc>
              <a:spcPct val="115000"/>
            </a:lnSpc>
            <a:spcAft>
              <a:spcPts val="0"/>
            </a:spcAft>
            <a:defRPr/>
          </a:pPr>
          <a:endParaRPr lang="it-IT" sz="2000" b="1" baseline="-25000">
            <a:solidFill>
              <a:srgbClr val="C00000"/>
            </a:solidFill>
            <a:ea typeface="Calibri"/>
            <a:cs typeface="Times New Roman"/>
          </a:endParaRPr>
        </a:p>
      </xdr:txBody>
    </xdr:sp>
    <xdr:clientData/>
  </xdr:twoCellAnchor>
  <xdr:twoCellAnchor>
    <xdr:from>
      <xdr:col>13</xdr:col>
      <xdr:colOff>307687</xdr:colOff>
      <xdr:row>151</xdr:row>
      <xdr:rowOff>177800</xdr:rowOff>
    </xdr:from>
    <xdr:to>
      <xdr:col>15</xdr:col>
      <xdr:colOff>571789</xdr:colOff>
      <xdr:row>156</xdr:row>
      <xdr:rowOff>115887</xdr:rowOff>
    </xdr:to>
    <xdr:sp macro="" textlink="">
      <xdr:nvSpPr>
        <xdr:cNvPr id="117" name="Rettangolo arrotondato 116"/>
        <xdr:cNvSpPr/>
      </xdr:nvSpPr>
      <xdr:spPr>
        <a:xfrm>
          <a:off x="8267866" y="21132800"/>
          <a:ext cx="1488744" cy="890587"/>
        </a:xfrm>
        <a:prstGeom prst="roundRect">
          <a:avLst/>
        </a:prstGeom>
        <a:solidFill>
          <a:srgbClr val="FFFFFF"/>
        </a:solidFill>
        <a:ln w="25400" cap="flat" cmpd="sng" algn="ctr">
          <a:solidFill>
            <a:srgbClr val="0000FF"/>
          </a:solidFill>
          <a:prstDash val="solid"/>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36000" rIns="36000" anchor="ctr"/>
        <a:lstStyle>
          <a:defPPr>
            <a:defRPr lang="it-IT"/>
          </a:defPPr>
          <a:lvl1pPr algn="l" rtl="0" fontAlgn="base">
            <a:spcBef>
              <a:spcPct val="0"/>
            </a:spcBef>
            <a:spcAft>
              <a:spcPct val="0"/>
            </a:spcAft>
            <a:defRPr kern="1200">
              <a:solidFill>
                <a:srgbClr val="0000FF"/>
              </a:solidFill>
            </a:defRPr>
          </a:lvl1pPr>
          <a:lvl2pPr marL="457200" algn="l" rtl="0" fontAlgn="base">
            <a:spcBef>
              <a:spcPct val="0"/>
            </a:spcBef>
            <a:spcAft>
              <a:spcPct val="0"/>
            </a:spcAft>
            <a:defRPr kern="1200">
              <a:solidFill>
                <a:srgbClr val="0000FF"/>
              </a:solidFill>
            </a:defRPr>
          </a:lvl2pPr>
          <a:lvl3pPr marL="914400" algn="l" rtl="0" fontAlgn="base">
            <a:spcBef>
              <a:spcPct val="0"/>
            </a:spcBef>
            <a:spcAft>
              <a:spcPct val="0"/>
            </a:spcAft>
            <a:defRPr kern="1200">
              <a:solidFill>
                <a:srgbClr val="0000FF"/>
              </a:solidFill>
            </a:defRPr>
          </a:lvl3pPr>
          <a:lvl4pPr marL="1371600" algn="l" rtl="0" fontAlgn="base">
            <a:spcBef>
              <a:spcPct val="0"/>
            </a:spcBef>
            <a:spcAft>
              <a:spcPct val="0"/>
            </a:spcAft>
            <a:defRPr kern="1200">
              <a:solidFill>
                <a:srgbClr val="0000FF"/>
              </a:solidFill>
            </a:defRPr>
          </a:lvl4pPr>
          <a:lvl5pPr marL="1828800" algn="l" rtl="0" fontAlgn="base">
            <a:spcBef>
              <a:spcPct val="0"/>
            </a:spcBef>
            <a:spcAft>
              <a:spcPct val="0"/>
            </a:spcAft>
            <a:defRPr kern="1200">
              <a:solidFill>
                <a:srgbClr val="0000FF"/>
              </a:solidFill>
            </a:defRPr>
          </a:lvl5pPr>
          <a:lvl6pPr marL="2286000" algn="l" defTabSz="914400" rtl="0" eaLnBrk="1" latinLnBrk="0" hangingPunct="1">
            <a:defRPr kern="1200">
              <a:solidFill>
                <a:srgbClr val="0000FF"/>
              </a:solidFill>
            </a:defRPr>
          </a:lvl6pPr>
          <a:lvl7pPr marL="2743200" algn="l" defTabSz="914400" rtl="0" eaLnBrk="1" latinLnBrk="0" hangingPunct="1">
            <a:defRPr kern="1200">
              <a:solidFill>
                <a:srgbClr val="0000FF"/>
              </a:solidFill>
            </a:defRPr>
          </a:lvl7pPr>
          <a:lvl8pPr marL="3200400" algn="l" defTabSz="914400" rtl="0" eaLnBrk="1" latinLnBrk="0" hangingPunct="1">
            <a:defRPr kern="1200">
              <a:solidFill>
                <a:srgbClr val="0000FF"/>
              </a:solidFill>
            </a:defRPr>
          </a:lvl8pPr>
          <a:lvl9pPr marL="3657600" algn="l" defTabSz="914400" rtl="0" eaLnBrk="1" latinLnBrk="0" hangingPunct="1">
            <a:defRPr kern="1200">
              <a:solidFill>
                <a:srgbClr val="0000FF"/>
              </a:solidFill>
            </a:defRPr>
          </a:lvl9pPr>
        </a:lstStyle>
        <a:p>
          <a:pPr algn="ctr">
            <a:lnSpc>
              <a:spcPct val="115000"/>
            </a:lnSpc>
            <a:spcAft>
              <a:spcPts val="0"/>
            </a:spcAft>
            <a:defRPr/>
          </a:pPr>
          <a:r>
            <a:rPr lang="it-IT" sz="1800" b="1">
              <a:solidFill>
                <a:srgbClr val="0000FF"/>
              </a:solidFill>
              <a:ea typeface="Calibri"/>
              <a:cs typeface="Times New Roman"/>
            </a:rPr>
            <a:t>E</a:t>
          </a:r>
          <a:r>
            <a:rPr lang="it-IT" sz="1800" b="1" baseline="-25000">
              <a:solidFill>
                <a:srgbClr val="0000FF"/>
              </a:solidFill>
              <a:ea typeface="Calibri"/>
              <a:cs typeface="Times New Roman"/>
            </a:rPr>
            <a:t>exp;el;nused</a:t>
          </a:r>
        </a:p>
      </xdr:txBody>
    </xdr:sp>
    <xdr:clientData/>
  </xdr:twoCellAnchor>
  <xdr:twoCellAnchor>
    <xdr:from>
      <xdr:col>8</xdr:col>
      <xdr:colOff>593852</xdr:colOff>
      <xdr:row>128</xdr:row>
      <xdr:rowOff>2723</xdr:rowOff>
    </xdr:from>
    <xdr:to>
      <xdr:col>8</xdr:col>
      <xdr:colOff>593852</xdr:colOff>
      <xdr:row>158</xdr:row>
      <xdr:rowOff>54428</xdr:rowOff>
    </xdr:to>
    <xdr:cxnSp macro="">
      <xdr:nvCxnSpPr>
        <xdr:cNvPr id="118" name="Connettore 1 117"/>
        <xdr:cNvCxnSpPr>
          <a:cxnSpLocks noChangeShapeType="1"/>
        </xdr:cNvCxnSpPr>
      </xdr:nvCxnSpPr>
      <xdr:spPr bwMode="auto">
        <a:xfrm>
          <a:off x="5492423" y="16576223"/>
          <a:ext cx="0" cy="5766705"/>
        </a:xfrm>
        <a:prstGeom prst="line">
          <a:avLst/>
        </a:prstGeom>
        <a:noFill/>
        <a:ln w="34925" algn="ctr">
          <a:solidFill>
            <a:sysClr val="windowText" lastClr="000000"/>
          </a:solidFill>
          <a:prstDash val="lgDashDot"/>
          <a:round/>
          <a:headEnd type="none" w="sm" len="sm"/>
          <a:tailEnd type="none" w="sm" len="sm"/>
        </a:ln>
        <a:extLst>
          <a:ext uri="{909E8E84-426E-40DD-AFC4-6F175D3DCCD1}">
            <a14:hiddenFill xmlns:a14="http://schemas.microsoft.com/office/drawing/2010/main">
              <a:noFill/>
            </a14:hiddenFill>
          </a:ext>
        </a:extLst>
      </xdr:spPr>
    </xdr:cxnSp>
    <xdr:clientData/>
  </xdr:twoCellAnchor>
  <xdr:twoCellAnchor>
    <xdr:from>
      <xdr:col>9</xdr:col>
      <xdr:colOff>13607</xdr:colOff>
      <xdr:row>128</xdr:row>
      <xdr:rowOff>43543</xdr:rowOff>
    </xdr:from>
    <xdr:to>
      <xdr:col>18</xdr:col>
      <xdr:colOff>462643</xdr:colOff>
      <xdr:row>129</xdr:row>
      <xdr:rowOff>152400</xdr:rowOff>
    </xdr:to>
    <xdr:sp macro="" textlink="">
      <xdr:nvSpPr>
        <xdr:cNvPr id="119" name="Freccia bidirezionale orizzontale 118"/>
        <xdr:cNvSpPr/>
      </xdr:nvSpPr>
      <xdr:spPr>
        <a:xfrm>
          <a:off x="5524500" y="16617043"/>
          <a:ext cx="5959929" cy="299357"/>
        </a:xfrm>
        <a:prstGeom prst="leftRightArrow">
          <a:avLst>
            <a:gd name="adj1" fmla="val 59883"/>
            <a:gd name="adj2" fmla="val 50000"/>
          </a:avLst>
        </a:prstGeom>
        <a:solidFill>
          <a:schemeClr val="bg1"/>
        </a:solidFill>
        <a:ln w="12700">
          <a:solidFill>
            <a:sysClr val="windowText" lastClr="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ysClr val="windowText" lastClr="000000"/>
              </a:solidFill>
            </a:rPr>
            <a:t>ONST</a:t>
          </a:r>
        </a:p>
      </xdr:txBody>
    </xdr:sp>
    <xdr:clientData/>
  </xdr:twoCellAnchor>
  <xdr:twoCellAnchor>
    <xdr:from>
      <xdr:col>3</xdr:col>
      <xdr:colOff>13608</xdr:colOff>
      <xdr:row>158</xdr:row>
      <xdr:rowOff>111579</xdr:rowOff>
    </xdr:from>
    <xdr:to>
      <xdr:col>12</xdr:col>
      <xdr:colOff>261258</xdr:colOff>
      <xdr:row>160</xdr:row>
      <xdr:rowOff>179615</xdr:rowOff>
    </xdr:to>
    <xdr:sp macro="" textlink="">
      <xdr:nvSpPr>
        <xdr:cNvPr id="120" name="Freccia bidirezionale orizzontale 119"/>
        <xdr:cNvSpPr/>
      </xdr:nvSpPr>
      <xdr:spPr>
        <a:xfrm>
          <a:off x="1850572" y="22400079"/>
          <a:ext cx="5758543"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AB-OUT</a:t>
          </a:r>
        </a:p>
      </xdr:txBody>
    </xdr:sp>
    <xdr:clientData/>
  </xdr:twoCellAnchor>
  <xdr:twoCellAnchor>
    <xdr:from>
      <xdr:col>12</xdr:col>
      <xdr:colOff>356509</xdr:colOff>
      <xdr:row>158</xdr:row>
      <xdr:rowOff>114301</xdr:rowOff>
    </xdr:from>
    <xdr:to>
      <xdr:col>18</xdr:col>
      <xdr:colOff>503464</xdr:colOff>
      <xdr:row>160</xdr:row>
      <xdr:rowOff>182337</xdr:rowOff>
    </xdr:to>
    <xdr:sp macro="" textlink="">
      <xdr:nvSpPr>
        <xdr:cNvPr id="121" name="Freccia bidirezionale orizzontale 120"/>
        <xdr:cNvSpPr/>
      </xdr:nvSpPr>
      <xdr:spPr>
        <a:xfrm>
          <a:off x="7704366" y="22402801"/>
          <a:ext cx="3820884" cy="449036"/>
        </a:xfrm>
        <a:prstGeom prst="leftRightArrow">
          <a:avLst>
            <a:gd name="adj1" fmla="val 59883"/>
            <a:gd name="adj2" fmla="val 50000"/>
          </a:avLst>
        </a:prstGeom>
        <a:solidFill>
          <a:schemeClr val="bg1"/>
        </a:solidFill>
        <a:ln w="127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sz="1800" b="1">
              <a:solidFill>
                <a:srgbClr val="FF0000"/>
              </a:solidFill>
            </a:rPr>
            <a:t>AB-IN</a:t>
          </a:r>
        </a:p>
      </xdr:txBody>
    </xdr:sp>
    <xdr:clientData/>
  </xdr:twoCellAnchor>
  <xdr:twoCellAnchor>
    <xdr:from>
      <xdr:col>12</xdr:col>
      <xdr:colOff>1</xdr:colOff>
      <xdr:row>139</xdr:row>
      <xdr:rowOff>108857</xdr:rowOff>
    </xdr:from>
    <xdr:to>
      <xdr:col>13</xdr:col>
      <xdr:colOff>1</xdr:colOff>
      <xdr:row>142</xdr:row>
      <xdr:rowOff>149679</xdr:rowOff>
    </xdr:to>
    <xdr:sp macro="" textlink="">
      <xdr:nvSpPr>
        <xdr:cNvPr id="122" name="Ovale 121"/>
        <xdr:cNvSpPr/>
      </xdr:nvSpPr>
      <xdr:spPr>
        <a:xfrm>
          <a:off x="7347858" y="18777857"/>
          <a:ext cx="612322" cy="612322"/>
        </a:xfrm>
        <a:prstGeom prst="ellipse">
          <a:avLst/>
        </a:prstGeom>
        <a:solidFill>
          <a:sysClr val="window" lastClr="FFFFFF"/>
        </a:solidFill>
        <a:ln w="34925" algn="ctr">
          <a:solidFill>
            <a:srgbClr val="FF0000"/>
          </a:solidFill>
          <a:prstDash val="dash"/>
          <a:round/>
          <a:headEnd type="none" w="sm" len="sm"/>
          <a:tailEnd type="none" w="sm" len="sm"/>
        </a:ln>
      </xdr:spPr>
      <xdr:txBody>
        <a:bodyPr vertOverflow="clip" horzOverflow="clip" lIns="0" tIns="0" rIns="0" bIns="0" rtlCol="0" anchor="ctr" anchorCtr="1"/>
        <a:lstStyle/>
        <a:p>
          <a:pPr algn="l"/>
          <a:r>
            <a:rPr lang="it-IT" sz="2800" b="1">
              <a:solidFill>
                <a:srgbClr val="FF0000"/>
              </a:solidFill>
            </a:rPr>
            <a:t>AB</a:t>
          </a:r>
          <a:endParaRPr lang="it-IT" sz="1100" b="1">
            <a:solidFill>
              <a:srgbClr val="FF0000"/>
            </a:solidFill>
          </a:endParaRPr>
        </a:p>
      </xdr:txBody>
    </xdr:sp>
    <xdr:clientData/>
  </xdr:twoCellAnchor>
  <xdr:twoCellAnchor>
    <xdr:from>
      <xdr:col>8</xdr:col>
      <xdr:colOff>152398</xdr:colOff>
      <xdr:row>136</xdr:row>
      <xdr:rowOff>84366</xdr:rowOff>
    </xdr:from>
    <xdr:to>
      <xdr:col>10</xdr:col>
      <xdr:colOff>231322</xdr:colOff>
      <xdr:row>139</xdr:row>
      <xdr:rowOff>176896</xdr:rowOff>
    </xdr:to>
    <xdr:sp macro="" textlink="">
      <xdr:nvSpPr>
        <xdr:cNvPr id="127" name="Freccia curva 126"/>
        <xdr:cNvSpPr/>
      </xdr:nvSpPr>
      <xdr:spPr>
        <a:xfrm rot="5400000">
          <a:off x="5370738" y="17862097"/>
          <a:ext cx="664030" cy="1303567"/>
        </a:xfrm>
        <a:prstGeom prst="bentArrow">
          <a:avLst>
            <a:gd name="adj1" fmla="val 16983"/>
            <a:gd name="adj2" fmla="val 16392"/>
            <a:gd name="adj3" fmla="val 25000"/>
            <a:gd name="adj4" fmla="val 32180"/>
          </a:avLst>
        </a:prstGeom>
        <a:solidFill>
          <a:schemeClr val="bg1">
            <a:lumMod val="95000"/>
          </a:schemeClr>
        </a:solidFill>
        <a:ln w="9525" cap="flat" cmpd="sng" algn="ctr">
          <a:solidFill>
            <a:schemeClr val="bg2">
              <a:lumMod val="50000"/>
            </a:schemeClr>
          </a:solidFill>
          <a:prstDash val="sysDash"/>
        </a:ln>
        <a:effectLst/>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p>
          <a:pPr marL="0" indent="0" algn="l" rtl="0" fontAlgn="base">
            <a:spcBef>
              <a:spcPct val="0"/>
            </a:spcBef>
            <a:spcAft>
              <a:spcPct val="0"/>
            </a:spcAft>
            <a:defRPr/>
          </a:pPr>
          <a:endParaRPr lang="it-IT" sz="2400" kern="1200">
            <a:solidFill>
              <a:srgbClr val="FF0000"/>
            </a:solidFill>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247650</xdr:colOff>
          <xdr:row>27</xdr:row>
          <xdr:rowOff>142875</xdr:rowOff>
        </xdr:from>
        <xdr:to>
          <xdr:col>5</xdr:col>
          <xdr:colOff>628650</xdr:colOff>
          <xdr:row>27</xdr:row>
          <xdr:rowOff>333375</xdr:rowOff>
        </xdr:to>
        <xdr:sp macro="" textlink="">
          <xdr:nvSpPr>
            <xdr:cNvPr id="19458" name="Drop Down 2" hidden="1">
              <a:extLst>
                <a:ext uri="{63B3BB69-23CF-44E3-9099-C40C66FF867C}">
                  <a14:compatExt spid="_x0000_s19458"/>
                </a:ext>
              </a:extLst>
            </xdr:cNvPr>
            <xdr:cNvSpPr/>
          </xdr:nvSpPr>
          <xdr:spPr>
            <a:xfrm>
              <a:off x="0" y="0"/>
              <a:ext cx="0" cy="0"/>
            </a:xfrm>
            <a:prstGeom prst="rect">
              <a:avLst/>
            </a:prstGeom>
          </xdr:spPr>
        </xdr:sp>
        <xdr:clientData/>
      </xdr:twoCellAnchor>
    </mc:Choice>
    <mc:Fallback/>
  </mc:AlternateContent>
  <xdr:twoCellAnchor editAs="oneCell">
    <xdr:from>
      <xdr:col>6</xdr:col>
      <xdr:colOff>174490</xdr:colOff>
      <xdr:row>42</xdr:row>
      <xdr:rowOff>0</xdr:rowOff>
    </xdr:from>
    <xdr:to>
      <xdr:col>19</xdr:col>
      <xdr:colOff>403412</xdr:colOff>
      <xdr:row>60</xdr:row>
      <xdr:rowOff>22412</xdr:rowOff>
    </xdr:to>
    <xdr:graphicFrame macro="">
      <xdr:nvGraphicFramePr>
        <xdr:cNvPr id="39" name="Grafico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266700</xdr:colOff>
          <xdr:row>31</xdr:row>
          <xdr:rowOff>57150</xdr:rowOff>
        </xdr:from>
        <xdr:to>
          <xdr:col>17</xdr:col>
          <xdr:colOff>371475</xdr:colOff>
          <xdr:row>31</xdr:row>
          <xdr:rowOff>819150</xdr:rowOff>
        </xdr:to>
        <xdr:sp macro="" textlink="">
          <xdr:nvSpPr>
            <xdr:cNvPr id="19491" name="Object 35" hidden="1">
              <a:extLst>
                <a:ext uri="{63B3BB69-23CF-44E3-9099-C40C66FF867C}">
                  <a14:compatExt spid="_x0000_s19491"/>
                </a:ext>
              </a:extLst>
            </xdr:cNvPr>
            <xdr:cNvSpPr/>
          </xdr:nvSpPr>
          <xdr:spPr>
            <a:xfrm>
              <a:off x="0" y="0"/>
              <a:ext cx="0" cy="0"/>
            </a:xfrm>
            <a:prstGeom prst="rect">
              <a:avLst/>
            </a:prstGeom>
          </xdr:spPr>
        </xdr:sp>
        <xdr:clientData/>
      </xdr:twoCellAnchor>
    </mc:Choice>
    <mc:Fallback/>
  </mc:AlternateContent>
  <xdr:twoCellAnchor editAs="oneCell">
    <xdr:from>
      <xdr:col>3</xdr:col>
      <xdr:colOff>459442</xdr:colOff>
      <xdr:row>156</xdr:row>
      <xdr:rowOff>145676</xdr:rowOff>
    </xdr:from>
    <xdr:to>
      <xdr:col>8</xdr:col>
      <xdr:colOff>246529</xdr:colOff>
      <xdr:row>176</xdr:row>
      <xdr:rowOff>148116</xdr:rowOff>
    </xdr:to>
    <xdr:graphicFrame macro="">
      <xdr:nvGraphicFramePr>
        <xdr:cNvPr id="7"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31425</xdr:colOff>
      <xdr:row>156</xdr:row>
      <xdr:rowOff>158389</xdr:rowOff>
    </xdr:from>
    <xdr:to>
      <xdr:col>19</xdr:col>
      <xdr:colOff>235325</xdr:colOff>
      <xdr:row>176</xdr:row>
      <xdr:rowOff>156883</xdr:rowOff>
    </xdr:to>
    <xdr:graphicFrame macro="">
      <xdr:nvGraphicFramePr>
        <xdr:cNvPr id="8"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0.20079</cdr:x>
      <cdr:y>0.91191</cdr:y>
    </cdr:from>
    <cdr:to>
      <cdr:x>0.34455</cdr:x>
      <cdr:y>0.99191</cdr:y>
    </cdr:to>
    <cdr:sp macro="" textlink="">
      <cdr:nvSpPr>
        <cdr:cNvPr id="2" name="CasellaDiTesto 1"/>
        <cdr:cNvSpPr txBox="1"/>
      </cdr:nvSpPr>
      <cdr:spPr>
        <a:xfrm xmlns:a="http://schemas.openxmlformats.org/drawingml/2006/main">
          <a:off x="1404030" y="3484359"/>
          <a:ext cx="1005236" cy="305674"/>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lIns="0" tIns="0" rIns="0" bIns="0" rtlCol="0"/>
        <a:lstStyle xmlns:a="http://schemas.openxmlformats.org/drawingml/2006/main"/>
        <a:p xmlns:a="http://schemas.openxmlformats.org/drawingml/2006/main">
          <a:r>
            <a:rPr lang="it-IT" sz="1800" b="1"/>
            <a:t>E</a:t>
          </a:r>
          <a:r>
            <a:rPr lang="it-IT" sz="1200" b="1"/>
            <a:t>EPus;el;t</a:t>
          </a:r>
        </a:p>
      </cdr:txBody>
    </cdr:sp>
  </cdr:relSizeAnchor>
  <cdr:relSizeAnchor xmlns:cdr="http://schemas.openxmlformats.org/drawingml/2006/chartDrawing">
    <cdr:from>
      <cdr:x>0.75294</cdr:x>
      <cdr:y>0.9068</cdr:y>
    </cdr:from>
    <cdr:to>
      <cdr:x>0.95244</cdr:x>
      <cdr:y>0.9868</cdr:y>
    </cdr:to>
    <cdr:sp macro="" textlink="">
      <cdr:nvSpPr>
        <cdr:cNvPr id="3" name="CasellaDiTesto 1"/>
        <cdr:cNvSpPr txBox="1"/>
      </cdr:nvSpPr>
      <cdr:spPr>
        <a:xfrm xmlns:a="http://schemas.openxmlformats.org/drawingml/2006/main">
          <a:off x="5264898" y="3464802"/>
          <a:ext cx="1394998" cy="305674"/>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800" b="1"/>
            <a:t>E</a:t>
          </a:r>
          <a:r>
            <a:rPr lang="it-IT" sz="1200" b="1"/>
            <a:t>pr;el;t</a:t>
          </a:r>
        </a:p>
      </cdr:txBody>
    </cdr:sp>
  </cdr:relSizeAnchor>
  <cdr:relSizeAnchor xmlns:cdr="http://schemas.openxmlformats.org/drawingml/2006/chartDrawing">
    <cdr:from>
      <cdr:x>0.4656</cdr:x>
      <cdr:y>0.90486</cdr:y>
    </cdr:from>
    <cdr:to>
      <cdr:x>0.60936</cdr:x>
      <cdr:y>0.98486</cdr:y>
    </cdr:to>
    <cdr:sp macro="" textlink="">
      <cdr:nvSpPr>
        <cdr:cNvPr id="4" name="CasellaDiTesto 1"/>
        <cdr:cNvSpPr txBox="1"/>
      </cdr:nvSpPr>
      <cdr:spPr>
        <a:xfrm xmlns:a="http://schemas.openxmlformats.org/drawingml/2006/main">
          <a:off x="3255682" y="3457388"/>
          <a:ext cx="1005236" cy="305674"/>
        </a:xfrm>
        <a:prstGeom xmlns:a="http://schemas.openxmlformats.org/drawingml/2006/main" prst="rect">
          <a:avLst/>
        </a:prstGeom>
        <a:solidFill xmlns:a="http://schemas.openxmlformats.org/drawingml/2006/main">
          <a:schemeClr val="bg1"/>
        </a:solidFill>
      </cdr:spPr>
      <cdr:txBody>
        <a:bodyPr xmlns:a="http://schemas.openxmlformats.org/drawingml/2006/main" wrap="square" lIns="0" tIns="0" rIns="0" bIns="0"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800" b="1"/>
            <a:t>E</a:t>
          </a:r>
          <a:r>
            <a:rPr lang="it-IT" sz="1200" b="1"/>
            <a:t>nEPus;el;t</a:t>
          </a:r>
        </a:p>
      </cdr:txBody>
    </cdr:sp>
  </cdr:relSizeAnchor>
</c:userShape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3">
            <a:lumMod val="20000"/>
            <a:lumOff val="80000"/>
          </a:schemeClr>
        </a:solidFill>
      </a:spPr>
      <a:bodyPr vertOverflow="clip" horzOverflow="clip" rtlCol="0" anchor="ctr"/>
      <a:lstStyle>
        <a:defPPr algn="l">
          <a:defRPr sz="105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3" Type="http://schemas.openxmlformats.org/officeDocument/2006/relationships/image" Target="../media/image5.w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8.wmf"/><Relationship Id="rId3" Type="http://schemas.openxmlformats.org/officeDocument/2006/relationships/vmlDrawing" Target="../drawings/vmlDrawing2.vml"/><Relationship Id="rId21" Type="http://schemas.openxmlformats.org/officeDocument/2006/relationships/image" Target="../media/image9.w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ctrlProp" Target="../ctrlProps/ctrlProp3.xml"/><Relationship Id="rId50" Type="http://schemas.openxmlformats.org/officeDocument/2006/relationships/ctrlProp" Target="../ctrlProps/ctrlProp6.xml"/><Relationship Id="rId7" Type="http://schemas.openxmlformats.org/officeDocument/2006/relationships/image" Target="../media/image2.wmf"/><Relationship Id="rId12" Type="http://schemas.openxmlformats.org/officeDocument/2006/relationships/oleObject" Target="../embeddings/oleObject5.bin"/><Relationship Id="rId17" Type="http://schemas.openxmlformats.org/officeDocument/2006/relationships/image" Target="../media/image7.wmf"/><Relationship Id="rId25" Type="http://schemas.openxmlformats.org/officeDocument/2006/relationships/image" Target="../media/image11.wmf"/><Relationship Id="rId33" Type="http://schemas.openxmlformats.org/officeDocument/2006/relationships/image" Target="../media/image15.emf"/><Relationship Id="rId38" Type="http://schemas.openxmlformats.org/officeDocument/2006/relationships/oleObject" Target="../embeddings/oleObject18.bin"/><Relationship Id="rId46" Type="http://schemas.openxmlformats.org/officeDocument/2006/relationships/ctrlProp" Target="../ctrlProps/ctrlProp2.xml"/><Relationship Id="rId2" Type="http://schemas.openxmlformats.org/officeDocument/2006/relationships/drawing" Target="../drawings/drawing2.xml"/><Relationship Id="rId16" Type="http://schemas.openxmlformats.org/officeDocument/2006/relationships/oleObject" Target="../embeddings/oleObject7.bin"/><Relationship Id="rId20" Type="http://schemas.openxmlformats.org/officeDocument/2006/relationships/oleObject" Target="../embeddings/oleObject9.bin"/><Relationship Id="rId29" Type="http://schemas.openxmlformats.org/officeDocument/2006/relationships/image" Target="../media/image13.emf"/><Relationship Id="rId41" Type="http://schemas.openxmlformats.org/officeDocument/2006/relationships/image" Target="../media/image19.wmf"/><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4.w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7.wmf"/><Relationship Id="rId40" Type="http://schemas.openxmlformats.org/officeDocument/2006/relationships/oleObject" Target="../embeddings/oleObject19.bin"/><Relationship Id="rId45" Type="http://schemas.openxmlformats.org/officeDocument/2006/relationships/image" Target="../media/image21.wmf"/><Relationship Id="rId5" Type="http://schemas.openxmlformats.org/officeDocument/2006/relationships/image" Target="../media/image1.wmf"/><Relationship Id="rId15" Type="http://schemas.openxmlformats.org/officeDocument/2006/relationships/image" Target="../media/image6.wmf"/><Relationship Id="rId23" Type="http://schemas.openxmlformats.org/officeDocument/2006/relationships/image" Target="../media/image10.w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ctrlProp" Target="../ctrlProps/ctrlProp5.xml"/><Relationship Id="rId10" Type="http://schemas.openxmlformats.org/officeDocument/2006/relationships/oleObject" Target="../embeddings/oleObject4.bin"/><Relationship Id="rId19" Type="http://schemas.openxmlformats.org/officeDocument/2006/relationships/image" Target="../media/image8.wmf"/><Relationship Id="rId31" Type="http://schemas.openxmlformats.org/officeDocument/2006/relationships/image" Target="../media/image14.emf"/><Relationship Id="rId44" Type="http://schemas.openxmlformats.org/officeDocument/2006/relationships/oleObject" Target="../embeddings/oleObject21.bin"/><Relationship Id="rId4" Type="http://schemas.openxmlformats.org/officeDocument/2006/relationships/oleObject" Target="../embeddings/oleObject1.bin"/><Relationship Id="rId9" Type="http://schemas.openxmlformats.org/officeDocument/2006/relationships/image" Target="../media/image3.w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2.wmf"/><Relationship Id="rId30" Type="http://schemas.openxmlformats.org/officeDocument/2006/relationships/oleObject" Target="../embeddings/oleObject14.bin"/><Relationship Id="rId35" Type="http://schemas.openxmlformats.org/officeDocument/2006/relationships/image" Target="../media/image16.wmf"/><Relationship Id="rId43" Type="http://schemas.openxmlformats.org/officeDocument/2006/relationships/image" Target="../media/image20.wmf"/><Relationship Id="rId48" Type="http://schemas.openxmlformats.org/officeDocument/2006/relationships/ctrlProp" Target="../ctrlProps/ctrlProp4.xml"/><Relationship Id="rId8" Type="http://schemas.openxmlformats.org/officeDocument/2006/relationships/oleObject" Target="../embeddings/oleObject3.bin"/><Relationship Id="rId5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4.emf"/><Relationship Id="rId4" Type="http://schemas.openxmlformats.org/officeDocument/2006/relationships/oleObject" Target="../embeddings/oleObject2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ctrlProp" Target="../ctrlProps/ctrlProp8.xml"/><Relationship Id="rId5" Type="http://schemas.openxmlformats.org/officeDocument/2006/relationships/image" Target="../media/image14.emf"/><Relationship Id="rId4" Type="http://schemas.openxmlformats.org/officeDocument/2006/relationships/oleObject" Target="../embeddings/oleObject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6">
    <tabColor rgb="FF00B050"/>
  </sheetPr>
  <dimension ref="A1:A25"/>
  <sheetViews>
    <sheetView workbookViewId="0">
      <selection activeCell="A23" sqref="A23"/>
    </sheetView>
  </sheetViews>
  <sheetFormatPr defaultRowHeight="12.75" x14ac:dyDescent="0.2"/>
  <cols>
    <col min="1" max="1" width="109" style="407" customWidth="1"/>
    <col min="2" max="16384" width="9.140625" style="395"/>
  </cols>
  <sheetData>
    <row r="1" spans="1:1" ht="15.75" x14ac:dyDescent="0.2">
      <c r="A1" s="394" t="s">
        <v>201</v>
      </c>
    </row>
    <row r="2" spans="1:1" x14ac:dyDescent="0.2">
      <c r="A2" s="396" t="s">
        <v>185</v>
      </c>
    </row>
    <row r="3" spans="1:1" ht="34.5" customHeight="1" x14ac:dyDescent="0.2">
      <c r="A3" s="397" t="s">
        <v>186</v>
      </c>
    </row>
    <row r="4" spans="1:1" x14ac:dyDescent="0.2">
      <c r="A4" s="398"/>
    </row>
    <row r="5" spans="1:1" x14ac:dyDescent="0.2">
      <c r="A5" s="398"/>
    </row>
    <row r="6" spans="1:1" ht="15.75" x14ac:dyDescent="0.2">
      <c r="A6" s="399" t="s">
        <v>187</v>
      </c>
    </row>
    <row r="7" spans="1:1" ht="38.25" x14ac:dyDescent="0.2">
      <c r="A7" s="400" t="s">
        <v>188</v>
      </c>
    </row>
    <row r="8" spans="1:1" ht="51" x14ac:dyDescent="0.2">
      <c r="A8" s="400" t="s">
        <v>189</v>
      </c>
    </row>
    <row r="9" spans="1:1" ht="38.25" x14ac:dyDescent="0.2">
      <c r="A9" s="400" t="s">
        <v>190</v>
      </c>
    </row>
    <row r="10" spans="1:1" ht="63.75" x14ac:dyDescent="0.2">
      <c r="A10" s="400" t="s">
        <v>191</v>
      </c>
    </row>
    <row r="11" spans="1:1" x14ac:dyDescent="0.2">
      <c r="A11" s="401" t="s">
        <v>192</v>
      </c>
    </row>
    <row r="12" spans="1:1" ht="25.5" x14ac:dyDescent="0.2">
      <c r="A12" s="400" t="s">
        <v>193</v>
      </c>
    </row>
    <row r="13" spans="1:1" x14ac:dyDescent="0.2">
      <c r="A13" s="401" t="s">
        <v>194</v>
      </c>
    </row>
    <row r="14" spans="1:1" ht="38.25" x14ac:dyDescent="0.2">
      <c r="A14" s="400" t="s">
        <v>195</v>
      </c>
    </row>
    <row r="15" spans="1:1" ht="38.25" x14ac:dyDescent="0.2">
      <c r="A15" s="400" t="s">
        <v>196</v>
      </c>
    </row>
    <row r="16" spans="1:1" ht="25.5" x14ac:dyDescent="0.2">
      <c r="A16" s="400" t="s">
        <v>197</v>
      </c>
    </row>
    <row r="17" spans="1:1" x14ac:dyDescent="0.2">
      <c r="A17" s="401" t="s">
        <v>198</v>
      </c>
    </row>
    <row r="18" spans="1:1" x14ac:dyDescent="0.2">
      <c r="A18" s="400" t="s">
        <v>199</v>
      </c>
    </row>
    <row r="19" spans="1:1" ht="25.5" x14ac:dyDescent="0.2">
      <c r="A19" s="400" t="s">
        <v>200</v>
      </c>
    </row>
    <row r="20" spans="1:1" x14ac:dyDescent="0.2">
      <c r="A20" s="402"/>
    </row>
    <row r="21" spans="1:1" x14ac:dyDescent="0.2">
      <c r="A21" s="403"/>
    </row>
    <row r="22" spans="1:1" x14ac:dyDescent="0.2">
      <c r="A22" s="404"/>
    </row>
    <row r="23" spans="1:1" ht="155.25" x14ac:dyDescent="0.2">
      <c r="A23" s="405" t="s">
        <v>267</v>
      </c>
    </row>
    <row r="24" spans="1:1" x14ac:dyDescent="0.2">
      <c r="A24" s="405"/>
    </row>
    <row r="25" spans="1:1" ht="123" customHeight="1" x14ac:dyDescent="0.2">
      <c r="A25" s="406" t="s">
        <v>202</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CC33"/>
  </sheetPr>
  <dimension ref="A1:K74"/>
  <sheetViews>
    <sheetView workbookViewId="0">
      <selection activeCell="C36" sqref="C36:I36"/>
    </sheetView>
  </sheetViews>
  <sheetFormatPr defaultColWidth="9.140625" defaultRowHeight="15" x14ac:dyDescent="0.25"/>
  <cols>
    <col min="1" max="2" width="9.140625" style="413"/>
    <col min="3" max="9" width="13.42578125" style="413" customWidth="1"/>
    <col min="10" max="16384" width="9.140625" style="413"/>
  </cols>
  <sheetData>
    <row r="1" spans="1:11" x14ac:dyDescent="0.25">
      <c r="A1" s="412"/>
      <c r="B1" s="412"/>
      <c r="C1" s="412"/>
      <c r="D1" s="412"/>
      <c r="E1" s="412"/>
      <c r="F1" s="412"/>
      <c r="G1" s="412"/>
      <c r="H1" s="412"/>
      <c r="I1" s="412"/>
      <c r="J1" s="412"/>
      <c r="K1" s="412"/>
    </row>
    <row r="2" spans="1:11" x14ac:dyDescent="0.25">
      <c r="A2" s="412"/>
      <c r="B2" s="414"/>
      <c r="C2" s="415"/>
      <c r="D2" s="415"/>
      <c r="E2" s="415"/>
      <c r="F2" s="415"/>
      <c r="G2" s="415"/>
      <c r="H2" s="415"/>
      <c r="I2" s="415"/>
      <c r="J2" s="416"/>
      <c r="K2" s="412"/>
    </row>
    <row r="3" spans="1:11" x14ac:dyDescent="0.25">
      <c r="A3" s="412"/>
      <c r="B3" s="417"/>
      <c r="C3" s="347" t="s">
        <v>203</v>
      </c>
      <c r="D3" s="418"/>
      <c r="E3" s="418"/>
      <c r="F3" s="418"/>
      <c r="G3" s="418"/>
      <c r="H3" s="418"/>
      <c r="I3" s="418"/>
      <c r="J3" s="419"/>
      <c r="K3" s="412"/>
    </row>
    <row r="4" spans="1:11" ht="104.25" customHeight="1" x14ac:dyDescent="0.25">
      <c r="A4" s="412"/>
      <c r="B4" s="417"/>
      <c r="C4" s="596" t="s">
        <v>204</v>
      </c>
      <c r="D4" s="596"/>
      <c r="E4" s="596"/>
      <c r="F4" s="596"/>
      <c r="G4" s="596"/>
      <c r="H4" s="596"/>
      <c r="I4" s="596"/>
      <c r="J4" s="419"/>
      <c r="K4" s="412"/>
    </row>
    <row r="5" spans="1:11" x14ac:dyDescent="0.25">
      <c r="A5" s="412"/>
      <c r="B5" s="15"/>
      <c r="C5" s="31"/>
      <c r="D5" s="31"/>
      <c r="E5" s="31"/>
      <c r="F5" s="31"/>
      <c r="G5" s="31"/>
      <c r="H5" s="31"/>
      <c r="I5" s="31"/>
      <c r="J5" s="18"/>
      <c r="K5" s="412"/>
    </row>
    <row r="6" spans="1:11" x14ac:dyDescent="0.25">
      <c r="A6" s="412"/>
      <c r="B6" s="15"/>
      <c r="C6" s="597" t="s">
        <v>205</v>
      </c>
      <c r="D6" s="598"/>
      <c r="E6" s="598"/>
      <c r="F6" s="415"/>
      <c r="G6" s="415"/>
      <c r="H6" s="415"/>
      <c r="I6" s="416"/>
      <c r="J6" s="18"/>
      <c r="K6" s="412"/>
    </row>
    <row r="7" spans="1:11" x14ac:dyDescent="0.25">
      <c r="A7" s="412"/>
      <c r="B7" s="15"/>
      <c r="C7" s="421" t="s">
        <v>206</v>
      </c>
      <c r="D7" s="418"/>
      <c r="E7" s="418"/>
      <c r="F7" s="418"/>
      <c r="G7" s="422">
        <v>8</v>
      </c>
      <c r="H7" s="418"/>
      <c r="I7" s="419"/>
      <c r="J7" s="18"/>
      <c r="K7" s="412"/>
    </row>
    <row r="8" spans="1:11" ht="37.5" customHeight="1" x14ac:dyDescent="0.25">
      <c r="A8" s="412"/>
      <c r="B8" s="15"/>
      <c r="C8" s="421" t="s">
        <v>207</v>
      </c>
      <c r="D8" s="423"/>
      <c r="E8" s="424"/>
      <c r="F8" s="418"/>
      <c r="G8" s="418"/>
      <c r="H8" s="7">
        <v>10</v>
      </c>
      <c r="I8" s="419"/>
      <c r="J8" s="18"/>
      <c r="K8" s="412"/>
    </row>
    <row r="9" spans="1:11" x14ac:dyDescent="0.25">
      <c r="A9" s="412"/>
      <c r="B9" s="15"/>
      <c r="C9" s="425"/>
      <c r="D9" s="426"/>
      <c r="E9" s="426"/>
      <c r="F9" s="426"/>
      <c r="G9" s="426"/>
      <c r="H9" s="426"/>
      <c r="I9" s="427"/>
      <c r="J9" s="18"/>
      <c r="K9" s="412"/>
    </row>
    <row r="10" spans="1:11" x14ac:dyDescent="0.25">
      <c r="A10" s="412"/>
      <c r="B10" s="15"/>
      <c r="C10" s="428" t="s">
        <v>208</v>
      </c>
      <c r="D10" s="99"/>
      <c r="E10" s="99"/>
      <c r="F10" s="99"/>
      <c r="G10" s="99"/>
      <c r="H10" s="99"/>
      <c r="I10" s="429"/>
      <c r="J10" s="18"/>
      <c r="K10" s="412"/>
    </row>
    <row r="11" spans="1:11" x14ac:dyDescent="0.25">
      <c r="A11" s="412"/>
      <c r="B11" s="15"/>
      <c r="C11" s="430">
        <v>40</v>
      </c>
      <c r="D11" s="431" t="s">
        <v>209</v>
      </c>
      <c r="E11" s="432" t="s">
        <v>210</v>
      </c>
      <c r="F11" s="189"/>
      <c r="G11" s="189"/>
      <c r="H11" s="189"/>
      <c r="I11" s="192"/>
      <c r="J11" s="18"/>
      <c r="K11" s="412"/>
    </row>
    <row r="12" spans="1:11" x14ac:dyDescent="0.25">
      <c r="A12" s="412"/>
      <c r="B12" s="15"/>
      <c r="C12" s="433">
        <v>185</v>
      </c>
      <c r="D12" s="434" t="s">
        <v>211</v>
      </c>
      <c r="E12" s="189"/>
      <c r="F12" s="189"/>
      <c r="G12" s="189"/>
      <c r="H12" s="189"/>
      <c r="I12" s="192"/>
      <c r="J12" s="18"/>
      <c r="K12" s="412"/>
    </row>
    <row r="13" spans="1:11" x14ac:dyDescent="0.25">
      <c r="A13" s="412"/>
      <c r="B13" s="15"/>
      <c r="C13" s="435">
        <v>511</v>
      </c>
      <c r="D13" s="434" t="s">
        <v>212</v>
      </c>
      <c r="E13" s="189"/>
      <c r="F13" s="189"/>
      <c r="G13" s="189"/>
      <c r="H13" s="189"/>
      <c r="I13" s="192"/>
      <c r="J13" s="18"/>
      <c r="K13" s="412"/>
    </row>
    <row r="14" spans="1:11" x14ac:dyDescent="0.25">
      <c r="A14" s="412"/>
      <c r="B14" s="15"/>
      <c r="C14" s="436">
        <v>185</v>
      </c>
      <c r="D14" s="434" t="s">
        <v>213</v>
      </c>
      <c r="E14" s="189"/>
      <c r="F14" s="189"/>
      <c r="G14" s="189"/>
      <c r="H14" s="189"/>
      <c r="I14" s="192"/>
      <c r="J14" s="18"/>
      <c r="K14" s="412"/>
    </row>
    <row r="15" spans="1:11" x14ac:dyDescent="0.25">
      <c r="A15" s="412"/>
      <c r="B15" s="15"/>
      <c r="C15" s="437">
        <f>+C14+C13</f>
        <v>696</v>
      </c>
      <c r="D15" s="438" t="s">
        <v>214</v>
      </c>
      <c r="E15" s="439"/>
      <c r="F15" s="439"/>
      <c r="G15" s="439"/>
      <c r="H15" s="439"/>
      <c r="I15" s="440"/>
      <c r="J15" s="18"/>
      <c r="K15" s="412"/>
    </row>
    <row r="16" spans="1:11" x14ac:dyDescent="0.25">
      <c r="A16" s="412"/>
      <c r="B16" s="15"/>
      <c r="C16" s="112"/>
      <c r="D16" s="99"/>
      <c r="E16" s="99"/>
      <c r="F16" s="99"/>
      <c r="G16" s="99"/>
      <c r="H16" s="99"/>
      <c r="I16" s="429"/>
      <c r="J16" s="18"/>
      <c r="K16" s="412"/>
    </row>
    <row r="17" spans="1:11" x14ac:dyDescent="0.25">
      <c r="A17" s="412"/>
      <c r="B17" s="15"/>
      <c r="C17" s="441" t="s">
        <v>215</v>
      </c>
      <c r="D17" s="31"/>
      <c r="E17" s="31"/>
      <c r="F17" s="31"/>
      <c r="G17" s="31"/>
      <c r="H17" s="31"/>
      <c r="I17" s="18"/>
      <c r="J17" s="18"/>
      <c r="K17" s="412"/>
    </row>
    <row r="18" spans="1:11" x14ac:dyDescent="0.25">
      <c r="A18" s="412"/>
      <c r="B18" s="15"/>
      <c r="C18" s="442" t="s">
        <v>216</v>
      </c>
      <c r="D18" s="101"/>
      <c r="E18" s="101"/>
      <c r="F18" s="101"/>
      <c r="G18" s="101"/>
      <c r="H18" s="101"/>
      <c r="I18" s="443"/>
      <c r="J18" s="18"/>
      <c r="K18" s="412"/>
    </row>
    <row r="19" spans="1:11" x14ac:dyDescent="0.25">
      <c r="A19" s="412"/>
      <c r="B19" s="15"/>
      <c r="C19" s="444"/>
      <c r="D19" s="31"/>
      <c r="E19" s="31"/>
      <c r="F19" s="31"/>
      <c r="G19" s="31"/>
      <c r="H19" s="31"/>
      <c r="I19" s="31"/>
      <c r="J19" s="18"/>
      <c r="K19" s="412"/>
    </row>
    <row r="20" spans="1:11" x14ac:dyDescent="0.25">
      <c r="A20" s="412"/>
      <c r="B20" s="15"/>
      <c r="C20" s="412"/>
      <c r="D20" s="31"/>
      <c r="E20" s="31"/>
      <c r="F20" s="31"/>
      <c r="G20" s="31"/>
      <c r="H20" s="31"/>
      <c r="I20" s="31"/>
      <c r="J20" s="18"/>
      <c r="K20" s="412"/>
    </row>
    <row r="21" spans="1:11" x14ac:dyDescent="0.25">
      <c r="A21" s="412"/>
      <c r="B21" s="15"/>
      <c r="C21" s="445" t="s">
        <v>217</v>
      </c>
      <c r="D21" s="31"/>
      <c r="E21" s="31"/>
      <c r="F21" s="31"/>
      <c r="G21" s="31"/>
      <c r="H21" s="31"/>
      <c r="I21" s="31"/>
      <c r="J21" s="18"/>
      <c r="K21" s="412"/>
    </row>
    <row r="22" spans="1:11" x14ac:dyDescent="0.25">
      <c r="A22" s="412"/>
      <c r="B22" s="15"/>
      <c r="C22" s="444" t="s">
        <v>218</v>
      </c>
      <c r="D22" s="31"/>
      <c r="E22" s="31"/>
      <c r="F22" s="31"/>
      <c r="G22" s="31"/>
      <c r="H22" s="31"/>
      <c r="I22" s="31"/>
      <c r="J22" s="18"/>
      <c r="K22" s="412"/>
    </row>
    <row r="23" spans="1:11" x14ac:dyDescent="0.25">
      <c r="A23" s="412"/>
      <c r="B23" s="15"/>
      <c r="C23" s="444" t="s">
        <v>219</v>
      </c>
      <c r="D23" s="31"/>
      <c r="E23" s="31"/>
      <c r="F23" s="31"/>
      <c r="G23" s="31"/>
      <c r="H23" s="31"/>
      <c r="I23" s="31"/>
      <c r="J23" s="18"/>
      <c r="K23" s="412"/>
    </row>
    <row r="24" spans="1:11" x14ac:dyDescent="0.25">
      <c r="A24" s="412"/>
      <c r="B24" s="15"/>
      <c r="C24" s="444" t="s">
        <v>220</v>
      </c>
      <c r="D24" s="31"/>
      <c r="E24" s="31"/>
      <c r="F24" s="31"/>
      <c r="G24" s="31"/>
      <c r="H24" s="31"/>
      <c r="I24" s="31"/>
      <c r="J24" s="18"/>
      <c r="K24" s="412"/>
    </row>
    <row r="25" spans="1:11" x14ac:dyDescent="0.25">
      <c r="A25" s="412"/>
      <c r="B25" s="15"/>
      <c r="C25" s="444" t="s">
        <v>221</v>
      </c>
      <c r="D25" s="31"/>
      <c r="E25" s="31"/>
      <c r="F25" s="31"/>
      <c r="G25" s="31"/>
      <c r="H25" s="31"/>
      <c r="I25" s="31"/>
      <c r="J25" s="18"/>
      <c r="K25" s="412"/>
    </row>
    <row r="26" spans="1:11" x14ac:dyDescent="0.25">
      <c r="A26" s="412"/>
      <c r="B26" s="15"/>
      <c r="C26" s="444" t="s">
        <v>222</v>
      </c>
      <c r="D26" s="31"/>
      <c r="E26" s="31"/>
      <c r="F26" s="31"/>
      <c r="G26" s="31"/>
      <c r="H26" s="31"/>
      <c r="I26" s="31"/>
      <c r="J26" s="18"/>
      <c r="K26" s="412"/>
    </row>
    <row r="27" spans="1:11" x14ac:dyDescent="0.25">
      <c r="A27" s="412"/>
      <c r="B27" s="15"/>
      <c r="C27" s="444" t="s">
        <v>223</v>
      </c>
      <c r="D27" s="31"/>
      <c r="E27" s="31"/>
      <c r="F27" s="31"/>
      <c r="G27" s="31"/>
      <c r="H27" s="31"/>
      <c r="I27" s="31"/>
      <c r="J27" s="18"/>
      <c r="K27" s="412"/>
    </row>
    <row r="28" spans="1:11" x14ac:dyDescent="0.25">
      <c r="A28" s="412"/>
      <c r="B28" s="15"/>
      <c r="C28" s="444" t="s">
        <v>224</v>
      </c>
      <c r="D28" s="31"/>
      <c r="E28" s="31"/>
      <c r="F28" s="31"/>
      <c r="G28" s="31"/>
      <c r="H28" s="31"/>
      <c r="I28" s="31"/>
      <c r="J28" s="18"/>
      <c r="K28" s="412"/>
    </row>
    <row r="29" spans="1:11" x14ac:dyDescent="0.25">
      <c r="A29" s="412"/>
      <c r="B29" s="15"/>
      <c r="C29" s="444"/>
      <c r="D29" s="31"/>
      <c r="E29" s="31"/>
      <c r="F29" s="31"/>
      <c r="G29" s="31"/>
      <c r="H29" s="31"/>
      <c r="I29" s="31"/>
      <c r="J29" s="18"/>
      <c r="K29" s="412"/>
    </row>
    <row r="30" spans="1:11" ht="15.75" x14ac:dyDescent="0.25">
      <c r="A30" s="412"/>
      <c r="B30" s="15"/>
      <c r="C30" s="446" t="s">
        <v>225</v>
      </c>
      <c r="D30" s="31"/>
      <c r="E30" s="31"/>
      <c r="F30" s="31"/>
      <c r="G30" s="31"/>
      <c r="H30" s="31"/>
      <c r="I30" s="31"/>
      <c r="J30" s="18"/>
      <c r="K30" s="412"/>
    </row>
    <row r="31" spans="1:11" x14ac:dyDescent="0.25">
      <c r="A31" s="412"/>
      <c r="B31" s="15"/>
      <c r="C31" s="447" t="s">
        <v>226</v>
      </c>
      <c r="D31" s="31"/>
      <c r="E31" s="31"/>
      <c r="F31" s="31"/>
      <c r="G31" s="31"/>
      <c r="H31" s="31"/>
      <c r="I31" s="31"/>
      <c r="J31" s="18"/>
      <c r="K31" s="412"/>
    </row>
    <row r="32" spans="1:11" x14ac:dyDescent="0.25">
      <c r="A32" s="412"/>
      <c r="B32" s="15"/>
      <c r="C32" s="599" t="s">
        <v>227</v>
      </c>
      <c r="D32" s="599"/>
      <c r="E32" s="599"/>
      <c r="F32" s="599"/>
      <c r="G32" s="599"/>
      <c r="H32" s="599"/>
      <c r="I32" s="599"/>
      <c r="J32" s="18"/>
      <c r="K32" s="412"/>
    </row>
    <row r="33" spans="1:11" x14ac:dyDescent="0.25">
      <c r="A33" s="412"/>
      <c r="B33" s="15"/>
      <c r="C33" s="599" t="s">
        <v>228</v>
      </c>
      <c r="D33" s="599"/>
      <c r="E33" s="599"/>
      <c r="F33" s="599"/>
      <c r="G33" s="599"/>
      <c r="H33" s="599"/>
      <c r="I33" s="599"/>
      <c r="J33" s="18"/>
      <c r="K33" s="412"/>
    </row>
    <row r="34" spans="1:11" ht="29.25" customHeight="1" x14ac:dyDescent="0.25">
      <c r="A34" s="412"/>
      <c r="B34" s="15"/>
      <c r="C34" s="595" t="s">
        <v>229</v>
      </c>
      <c r="D34" s="595"/>
      <c r="E34" s="595"/>
      <c r="F34" s="595"/>
      <c r="G34" s="595"/>
      <c r="H34" s="595"/>
      <c r="I34" s="595"/>
      <c r="J34" s="18"/>
      <c r="K34" s="412"/>
    </row>
    <row r="35" spans="1:11" x14ac:dyDescent="0.25">
      <c r="A35" s="412"/>
      <c r="B35" s="15"/>
      <c r="C35" s="595" t="s">
        <v>230</v>
      </c>
      <c r="D35" s="595"/>
      <c r="E35" s="595"/>
      <c r="F35" s="595"/>
      <c r="G35" s="595"/>
      <c r="H35" s="595"/>
      <c r="I35" s="595"/>
      <c r="J35" s="18"/>
      <c r="K35" s="412"/>
    </row>
    <row r="36" spans="1:11" x14ac:dyDescent="0.25">
      <c r="A36" s="412"/>
      <c r="B36" s="15"/>
      <c r="C36" s="595">
        <f t="shared" ref="C36:I36" si="0">IF($I$82="YES",IF(C34&gt;0,(C34^$N$35+1/(C34^$N$35)-$L$35)/(C34^$N$35+1/(C34^$N$35)),1),1)</f>
        <v>1</v>
      </c>
      <c r="D36" s="595">
        <f t="shared" si="0"/>
        <v>1</v>
      </c>
      <c r="E36" s="595">
        <f t="shared" si="0"/>
        <v>1</v>
      </c>
      <c r="F36" s="595">
        <f t="shared" si="0"/>
        <v>1</v>
      </c>
      <c r="G36" s="595">
        <f t="shared" si="0"/>
        <v>1</v>
      </c>
      <c r="H36" s="595">
        <f t="shared" si="0"/>
        <v>1</v>
      </c>
      <c r="I36" s="595">
        <f t="shared" si="0"/>
        <v>1</v>
      </c>
      <c r="J36" s="18"/>
      <c r="K36" s="412"/>
    </row>
    <row r="37" spans="1:11" x14ac:dyDescent="0.25">
      <c r="A37" s="412"/>
      <c r="B37" s="15"/>
      <c r="C37" s="595" t="s">
        <v>231</v>
      </c>
      <c r="D37" s="595"/>
      <c r="E37" s="595"/>
      <c r="F37" s="595"/>
      <c r="G37" s="595"/>
      <c r="H37" s="595"/>
      <c r="I37" s="595"/>
      <c r="J37" s="18"/>
      <c r="K37" s="412"/>
    </row>
    <row r="38" spans="1:11" ht="44.25" customHeight="1" x14ac:dyDescent="0.25">
      <c r="A38" s="412"/>
      <c r="B38" s="15"/>
      <c r="C38" s="595" t="s">
        <v>232</v>
      </c>
      <c r="D38" s="595"/>
      <c r="E38" s="595"/>
      <c r="F38" s="595"/>
      <c r="G38" s="595"/>
      <c r="H38" s="595"/>
      <c r="I38" s="595"/>
      <c r="J38" s="18"/>
      <c r="K38" s="412"/>
    </row>
    <row r="39" spans="1:11" x14ac:dyDescent="0.25">
      <c r="A39" s="412"/>
      <c r="B39" s="15"/>
      <c r="C39" s="595" t="s">
        <v>233</v>
      </c>
      <c r="D39" s="595"/>
      <c r="E39" s="595"/>
      <c r="F39" s="595"/>
      <c r="G39" s="595"/>
      <c r="H39" s="595"/>
      <c r="I39" s="595"/>
      <c r="J39" s="18"/>
      <c r="K39" s="412"/>
    </row>
    <row r="40" spans="1:11" x14ac:dyDescent="0.25">
      <c r="A40" s="412"/>
      <c r="B40" s="15"/>
      <c r="C40" s="600" t="s">
        <v>106</v>
      </c>
      <c r="D40" s="600"/>
      <c r="E40" s="600"/>
      <c r="F40" s="600"/>
      <c r="G40" s="600"/>
      <c r="H40" s="600"/>
      <c r="I40" s="600"/>
      <c r="J40" s="18"/>
      <c r="K40" s="412"/>
    </row>
    <row r="41" spans="1:11" x14ac:dyDescent="0.25">
      <c r="A41" s="412"/>
      <c r="B41" s="15"/>
      <c r="C41" s="595" t="s">
        <v>234</v>
      </c>
      <c r="D41" s="595"/>
      <c r="E41" s="595"/>
      <c r="F41" s="595"/>
      <c r="G41" s="595"/>
      <c r="H41" s="595"/>
      <c r="I41" s="595"/>
      <c r="J41" s="18"/>
      <c r="K41" s="412"/>
    </row>
    <row r="42" spans="1:11" x14ac:dyDescent="0.25">
      <c r="A42" s="412"/>
      <c r="B42" s="15"/>
      <c r="C42" s="600" t="s">
        <v>119</v>
      </c>
      <c r="D42" s="600"/>
      <c r="E42" s="600"/>
      <c r="F42" s="600"/>
      <c r="G42" s="600"/>
      <c r="H42" s="600"/>
      <c r="I42" s="600"/>
      <c r="J42" s="18"/>
      <c r="K42" s="412"/>
    </row>
    <row r="43" spans="1:11" ht="31.5" customHeight="1" x14ac:dyDescent="0.25">
      <c r="A43" s="412"/>
      <c r="B43" s="15"/>
      <c r="C43" s="595" t="s">
        <v>235</v>
      </c>
      <c r="D43" s="595"/>
      <c r="E43" s="595"/>
      <c r="F43" s="595"/>
      <c r="G43" s="595"/>
      <c r="H43" s="595"/>
      <c r="I43" s="595"/>
      <c r="J43" s="18"/>
      <c r="K43" s="412"/>
    </row>
    <row r="44" spans="1:11" ht="44.25" customHeight="1" x14ac:dyDescent="0.25">
      <c r="A44" s="412"/>
      <c r="B44" s="15"/>
      <c r="C44" s="595" t="s">
        <v>236</v>
      </c>
      <c r="D44" s="595"/>
      <c r="E44" s="595"/>
      <c r="F44" s="595"/>
      <c r="G44" s="595"/>
      <c r="H44" s="595"/>
      <c r="I44" s="595"/>
      <c r="J44" s="18"/>
      <c r="K44" s="412"/>
    </row>
    <row r="45" spans="1:11" ht="36" customHeight="1" x14ac:dyDescent="0.25">
      <c r="A45" s="412"/>
      <c r="B45" s="15"/>
      <c r="C45" s="600" t="s">
        <v>138</v>
      </c>
      <c r="D45" s="600"/>
      <c r="E45" s="600"/>
      <c r="F45" s="600"/>
      <c r="G45" s="600"/>
      <c r="H45" s="600"/>
      <c r="I45" s="600"/>
      <c r="J45" s="18"/>
      <c r="K45" s="412"/>
    </row>
    <row r="46" spans="1:11" x14ac:dyDescent="0.25">
      <c r="A46" s="412"/>
      <c r="B46" s="15"/>
      <c r="C46" s="595" t="s">
        <v>234</v>
      </c>
      <c r="D46" s="595"/>
      <c r="E46" s="595"/>
      <c r="F46" s="595"/>
      <c r="G46" s="595"/>
      <c r="H46" s="595"/>
      <c r="I46" s="595"/>
      <c r="J46" s="18"/>
      <c r="K46" s="412"/>
    </row>
    <row r="47" spans="1:11" ht="15" customHeight="1" x14ac:dyDescent="0.25">
      <c r="A47" s="412"/>
      <c r="B47" s="15"/>
      <c r="C47" s="600" t="s">
        <v>146</v>
      </c>
      <c r="D47" s="600"/>
      <c r="E47" s="600"/>
      <c r="F47" s="600"/>
      <c r="G47" s="600"/>
      <c r="H47" s="600"/>
      <c r="I47" s="600"/>
      <c r="J47" s="18"/>
      <c r="K47" s="412"/>
    </row>
    <row r="48" spans="1:11" x14ac:dyDescent="0.25">
      <c r="A48" s="412"/>
      <c r="B48" s="15"/>
      <c r="C48" s="595" t="s">
        <v>234</v>
      </c>
      <c r="D48" s="595"/>
      <c r="E48" s="595"/>
      <c r="F48" s="595"/>
      <c r="G48" s="595"/>
      <c r="H48" s="595"/>
      <c r="I48" s="595"/>
      <c r="J48" s="18"/>
      <c r="K48" s="412"/>
    </row>
    <row r="49" spans="1:11" ht="15" customHeight="1" x14ac:dyDescent="0.25">
      <c r="A49" s="412"/>
      <c r="B49" s="15"/>
      <c r="C49" s="600" t="s">
        <v>237</v>
      </c>
      <c r="D49" s="600"/>
      <c r="E49" s="600"/>
      <c r="F49" s="600"/>
      <c r="G49" s="600"/>
      <c r="H49" s="600"/>
      <c r="I49" s="600"/>
      <c r="J49" s="18"/>
      <c r="K49" s="412"/>
    </row>
    <row r="50" spans="1:11" x14ac:dyDescent="0.25">
      <c r="A50" s="412"/>
      <c r="B50" s="15"/>
      <c r="C50" s="595" t="s">
        <v>238</v>
      </c>
      <c r="D50" s="595"/>
      <c r="E50" s="595"/>
      <c r="F50" s="595"/>
      <c r="G50" s="595"/>
      <c r="H50" s="595"/>
      <c r="I50" s="595"/>
      <c r="J50" s="18"/>
      <c r="K50" s="412"/>
    </row>
    <row r="51" spans="1:11" ht="15" customHeight="1" x14ac:dyDescent="0.25">
      <c r="A51" s="412"/>
      <c r="B51" s="15"/>
      <c r="C51" s="600" t="s">
        <v>173</v>
      </c>
      <c r="D51" s="600"/>
      <c r="E51" s="600"/>
      <c r="F51" s="600"/>
      <c r="G51" s="600"/>
      <c r="H51" s="600"/>
      <c r="I51" s="600"/>
      <c r="J51" s="18"/>
      <c r="K51" s="412"/>
    </row>
    <row r="52" spans="1:11" x14ac:dyDescent="0.25">
      <c r="A52" s="412"/>
      <c r="B52" s="15"/>
      <c r="C52" s="595" t="s">
        <v>239</v>
      </c>
      <c r="D52" s="595"/>
      <c r="E52" s="595"/>
      <c r="F52" s="595"/>
      <c r="G52" s="595"/>
      <c r="H52" s="595"/>
      <c r="I52" s="595"/>
      <c r="J52" s="18"/>
      <c r="K52" s="412"/>
    </row>
    <row r="53" spans="1:11" ht="30" customHeight="1" x14ac:dyDescent="0.25">
      <c r="A53" s="412"/>
      <c r="B53" s="15"/>
      <c r="C53" s="595" t="s">
        <v>240</v>
      </c>
      <c r="D53" s="595"/>
      <c r="E53" s="595"/>
      <c r="F53" s="595"/>
      <c r="G53" s="595"/>
      <c r="H53" s="595"/>
      <c r="I53" s="595"/>
      <c r="J53" s="18"/>
      <c r="K53" s="412"/>
    </row>
    <row r="54" spans="1:11" x14ac:dyDescent="0.25">
      <c r="A54" s="412"/>
      <c r="B54" s="15"/>
      <c r="C54" s="595"/>
      <c r="D54" s="595"/>
      <c r="E54" s="595"/>
      <c r="F54" s="595"/>
      <c r="G54" s="595"/>
      <c r="H54" s="595"/>
      <c r="I54" s="595"/>
      <c r="J54" s="18"/>
      <c r="K54" s="412"/>
    </row>
    <row r="55" spans="1:11" ht="18.75" x14ac:dyDescent="0.25">
      <c r="A55" s="412"/>
      <c r="B55" s="15"/>
      <c r="C55" s="448" t="s">
        <v>241</v>
      </c>
      <c r="D55" s="449"/>
      <c r="E55" s="449"/>
      <c r="F55" s="449"/>
      <c r="G55" s="449"/>
      <c r="H55" s="449"/>
      <c r="I55" s="449"/>
      <c r="J55" s="18"/>
      <c r="K55" s="412"/>
    </row>
    <row r="56" spans="1:11" ht="34.5" customHeight="1" x14ac:dyDescent="0.25">
      <c r="A56" s="412"/>
      <c r="B56" s="15"/>
      <c r="C56" s="601" t="s">
        <v>242</v>
      </c>
      <c r="D56" s="601"/>
      <c r="E56" s="601"/>
      <c r="F56" s="601"/>
      <c r="G56" s="601"/>
      <c r="H56" s="601"/>
      <c r="I56" s="601"/>
      <c r="J56" s="18"/>
      <c r="K56" s="412"/>
    </row>
    <row r="57" spans="1:11" ht="30.75" customHeight="1" x14ac:dyDescent="0.25">
      <c r="A57" s="412"/>
      <c r="B57" s="15"/>
      <c r="C57" s="601" t="s">
        <v>243</v>
      </c>
      <c r="D57" s="601"/>
      <c r="E57" s="601"/>
      <c r="F57" s="601"/>
      <c r="G57" s="601"/>
      <c r="H57" s="601"/>
      <c r="I57" s="601"/>
      <c r="J57" s="18"/>
      <c r="K57" s="412"/>
    </row>
    <row r="58" spans="1:11" ht="15" customHeight="1" x14ac:dyDescent="0.25">
      <c r="A58" s="412"/>
      <c r="B58" s="15"/>
      <c r="C58" s="601"/>
      <c r="D58" s="601"/>
      <c r="E58" s="601"/>
      <c r="F58" s="601"/>
      <c r="G58" s="601"/>
      <c r="H58" s="601"/>
      <c r="I58" s="601"/>
      <c r="J58" s="18"/>
      <c r="K58" s="412"/>
    </row>
    <row r="59" spans="1:11" ht="15" customHeight="1" x14ac:dyDescent="0.25">
      <c r="A59" s="412"/>
      <c r="B59" s="15"/>
      <c r="C59" s="601"/>
      <c r="D59" s="601"/>
      <c r="E59" s="601"/>
      <c r="F59" s="601"/>
      <c r="G59" s="601"/>
      <c r="H59" s="601"/>
      <c r="I59" s="601"/>
      <c r="J59" s="18"/>
      <c r="K59" s="412"/>
    </row>
    <row r="60" spans="1:11" ht="15" customHeight="1" x14ac:dyDescent="0.25">
      <c r="A60" s="412"/>
      <c r="B60" s="15"/>
      <c r="C60" s="601"/>
      <c r="D60" s="601"/>
      <c r="E60" s="601"/>
      <c r="F60" s="601"/>
      <c r="G60" s="601"/>
      <c r="H60" s="601"/>
      <c r="I60" s="601"/>
      <c r="J60" s="18"/>
      <c r="K60" s="412"/>
    </row>
    <row r="61" spans="1:11" ht="15" customHeight="1" x14ac:dyDescent="0.25">
      <c r="A61" s="412"/>
      <c r="B61" s="15"/>
      <c r="C61" s="601"/>
      <c r="D61" s="601"/>
      <c r="E61" s="601"/>
      <c r="F61" s="601"/>
      <c r="G61" s="601"/>
      <c r="H61" s="601"/>
      <c r="I61" s="601"/>
      <c r="J61" s="18"/>
      <c r="K61" s="412"/>
    </row>
    <row r="62" spans="1:11" x14ac:dyDescent="0.25">
      <c r="A62" s="412"/>
      <c r="B62" s="15"/>
      <c r="C62" s="595"/>
      <c r="D62" s="595"/>
      <c r="E62" s="595"/>
      <c r="F62" s="595"/>
      <c r="G62" s="595"/>
      <c r="H62" s="595"/>
      <c r="I62" s="595"/>
      <c r="J62" s="18"/>
      <c r="K62" s="412"/>
    </row>
    <row r="63" spans="1:11" x14ac:dyDescent="0.25">
      <c r="A63" s="412"/>
      <c r="B63" s="15"/>
      <c r="C63" s="595"/>
      <c r="D63" s="595"/>
      <c r="E63" s="595"/>
      <c r="F63" s="595"/>
      <c r="G63" s="595"/>
      <c r="H63" s="595"/>
      <c r="I63" s="595"/>
      <c r="J63" s="18"/>
      <c r="K63" s="412"/>
    </row>
    <row r="64" spans="1:11" x14ac:dyDescent="0.25">
      <c r="A64" s="412"/>
      <c r="B64" s="15"/>
      <c r="C64" s="595"/>
      <c r="D64" s="595"/>
      <c r="E64" s="595"/>
      <c r="F64" s="595"/>
      <c r="G64" s="595"/>
      <c r="H64" s="595"/>
      <c r="I64" s="595"/>
      <c r="J64" s="18"/>
      <c r="K64" s="412"/>
    </row>
    <row r="65" spans="1:11" x14ac:dyDescent="0.25">
      <c r="A65" s="412"/>
      <c r="B65" s="450"/>
      <c r="C65" s="451"/>
      <c r="D65" s="101"/>
      <c r="E65" s="101"/>
      <c r="F65" s="101"/>
      <c r="G65" s="101"/>
      <c r="H65" s="101"/>
      <c r="I65" s="101"/>
      <c r="J65" s="443"/>
      <c r="K65" s="412"/>
    </row>
    <row r="66" spans="1:11" x14ac:dyDescent="0.25">
      <c r="A66" s="412"/>
      <c r="B66" s="34"/>
      <c r="C66" s="452"/>
      <c r="D66" s="452"/>
      <c r="E66" s="452"/>
      <c r="F66" s="452"/>
      <c r="G66" s="452"/>
      <c r="H66" s="452"/>
      <c r="I66" s="452"/>
      <c r="J66" s="452"/>
      <c r="K66" s="453"/>
    </row>
    <row r="67" spans="1:11" x14ac:dyDescent="0.25">
      <c r="A67" s="412"/>
      <c r="B67" s="34"/>
      <c r="C67" s="454"/>
      <c r="D67" s="455"/>
      <c r="E67" s="455"/>
      <c r="F67" s="455"/>
      <c r="G67" s="455"/>
      <c r="H67" s="455"/>
      <c r="I67" s="455"/>
      <c r="J67" s="455"/>
      <c r="K67" s="412"/>
    </row>
    <row r="68" spans="1:11" x14ac:dyDescent="0.25">
      <c r="A68" s="412"/>
      <c r="B68" s="34"/>
      <c r="C68" s="455"/>
      <c r="D68" s="455"/>
      <c r="E68" s="455"/>
      <c r="F68" s="455"/>
      <c r="G68" s="455"/>
      <c r="H68" s="455"/>
      <c r="I68" s="455"/>
      <c r="J68" s="455"/>
      <c r="K68" s="412"/>
    </row>
    <row r="69" spans="1:11" x14ac:dyDescent="0.25">
      <c r="A69" s="412"/>
      <c r="B69" s="34"/>
      <c r="C69" s="454"/>
      <c r="D69" s="455"/>
      <c r="E69" s="455"/>
      <c r="F69" s="455"/>
      <c r="G69" s="455"/>
      <c r="H69" s="455"/>
      <c r="I69" s="455"/>
      <c r="J69" s="455"/>
      <c r="K69" s="412"/>
    </row>
    <row r="70" spans="1:11" x14ac:dyDescent="0.25">
      <c r="A70" s="412"/>
      <c r="B70" s="34"/>
      <c r="C70" s="454"/>
      <c r="D70" s="455"/>
      <c r="E70" s="455"/>
      <c r="F70" s="455"/>
      <c r="G70" s="455"/>
      <c r="H70" s="455"/>
      <c r="I70" s="455"/>
      <c r="J70" s="455"/>
      <c r="K70" s="412"/>
    </row>
    <row r="71" spans="1:11" x14ac:dyDescent="0.25">
      <c r="A71" s="412"/>
      <c r="B71" s="34"/>
      <c r="C71" s="454"/>
      <c r="D71" s="455"/>
      <c r="E71" s="455"/>
      <c r="F71" s="455"/>
      <c r="G71" s="455"/>
      <c r="H71" s="455"/>
      <c r="I71" s="455"/>
      <c r="J71" s="455"/>
      <c r="K71" s="412"/>
    </row>
    <row r="72" spans="1:11" ht="15.75" x14ac:dyDescent="0.25">
      <c r="A72" s="412"/>
      <c r="B72" s="34"/>
      <c r="C72" s="456"/>
      <c r="D72" s="457"/>
      <c r="E72" s="457"/>
      <c r="F72" s="457"/>
      <c r="G72" s="457"/>
      <c r="H72" s="457"/>
      <c r="I72" s="457"/>
      <c r="J72" s="457"/>
      <c r="K72" s="412"/>
    </row>
    <row r="73" spans="1:11" x14ac:dyDescent="0.25">
      <c r="A73" s="412"/>
    </row>
    <row r="74" spans="1:11" x14ac:dyDescent="0.25">
      <c r="A74" s="412"/>
    </row>
  </sheetData>
  <mergeCells count="34">
    <mergeCell ref="C61:I61"/>
    <mergeCell ref="C62:I62"/>
    <mergeCell ref="C63:I63"/>
    <mergeCell ref="C64:I64"/>
    <mergeCell ref="C54:I54"/>
    <mergeCell ref="C56:I56"/>
    <mergeCell ref="C57:I57"/>
    <mergeCell ref="C58:I58"/>
    <mergeCell ref="C59:I59"/>
    <mergeCell ref="C60:I60"/>
    <mergeCell ref="C53:I53"/>
    <mergeCell ref="C42:I42"/>
    <mergeCell ref="C43:I43"/>
    <mergeCell ref="C44:I44"/>
    <mergeCell ref="C45:I45"/>
    <mergeCell ref="C46:I46"/>
    <mergeCell ref="C47:I47"/>
    <mergeCell ref="C48:I48"/>
    <mergeCell ref="C49:I49"/>
    <mergeCell ref="C50:I50"/>
    <mergeCell ref="C51:I51"/>
    <mergeCell ref="C52:I52"/>
    <mergeCell ref="C41:I41"/>
    <mergeCell ref="C4:I4"/>
    <mergeCell ref="C6:E6"/>
    <mergeCell ref="C32:I32"/>
    <mergeCell ref="C33:I33"/>
    <mergeCell ref="C34:I34"/>
    <mergeCell ref="C35:I35"/>
    <mergeCell ref="C36:I36"/>
    <mergeCell ref="C37:I37"/>
    <mergeCell ref="C38:I38"/>
    <mergeCell ref="C39:I39"/>
    <mergeCell ref="C40:I40"/>
  </mergeCells>
  <pageMargins left="0.7" right="0.7" top="0.75" bottom="0.75" header="0.3" footer="0.3"/>
  <pageSetup paperSize="8"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pinner 1">
              <controlPr defaultSize="0" autoPict="0">
                <anchor moveWithCells="1">
                  <from>
                    <xdr:col>6</xdr:col>
                    <xdr:colOff>352425</xdr:colOff>
                    <xdr:row>7</xdr:row>
                    <xdr:rowOff>95250</xdr:rowOff>
                  </from>
                  <to>
                    <xdr:col>6</xdr:col>
                    <xdr:colOff>590550</xdr:colOff>
                    <xdr:row>7</xdr:row>
                    <xdr:rowOff>390525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
    <tabColor rgb="FF33CC33"/>
  </sheetPr>
  <dimension ref="A1:AR226"/>
  <sheetViews>
    <sheetView zoomScale="85" zoomScaleNormal="85" workbookViewId="0">
      <pane ySplit="2" topLeftCell="A3" activePane="bottomLeft" state="frozen"/>
      <selection pane="bottomLeft" activeCell="R81" sqref="R81"/>
    </sheetView>
  </sheetViews>
  <sheetFormatPr defaultRowHeight="15" x14ac:dyDescent="0.25"/>
  <cols>
    <col min="1" max="1" width="10.85546875" style="1" customWidth="1"/>
    <col min="2" max="2" width="5.85546875" style="1" customWidth="1"/>
    <col min="3" max="3" width="5.85546875" style="130" customWidth="1"/>
    <col min="4" max="4" width="7.28515625" style="132" customWidth="1"/>
    <col min="5" max="5" width="25.42578125" style="2" customWidth="1"/>
    <col min="6" max="6" width="17.7109375" style="2" customWidth="1"/>
    <col min="7" max="7" width="7" style="2" customWidth="1"/>
    <col min="8" max="8" width="9.28515625" style="2" customWidth="1"/>
    <col min="9" max="20" width="7.7109375" style="2" customWidth="1"/>
    <col min="21" max="21" width="7" style="127" customWidth="1"/>
    <col min="22" max="22" width="7.7109375" style="2" customWidth="1"/>
    <col min="23" max="23" width="39.85546875" style="1" customWidth="1"/>
    <col min="24" max="24" width="58.5703125" style="149" customWidth="1"/>
    <col min="25" max="28" width="9.140625" style="1"/>
    <col min="29" max="40" width="5.5703125" style="1" customWidth="1"/>
    <col min="41" max="16384" width="9.140625" style="1"/>
  </cols>
  <sheetData>
    <row r="1" spans="1:29" ht="19.5" customHeight="1" x14ac:dyDescent="0.25">
      <c r="D1" s="602" t="s">
        <v>81</v>
      </c>
      <c r="E1" s="635" t="s">
        <v>43</v>
      </c>
      <c r="F1" s="635"/>
      <c r="G1" s="635"/>
      <c r="H1" s="637" t="s">
        <v>5</v>
      </c>
      <c r="I1" s="639" t="s">
        <v>16</v>
      </c>
      <c r="J1" s="639"/>
      <c r="K1" s="639"/>
      <c r="L1" s="639"/>
      <c r="M1" s="639"/>
      <c r="N1" s="639"/>
      <c r="O1" s="639"/>
      <c r="P1" s="639"/>
      <c r="Q1" s="639"/>
      <c r="R1" s="639"/>
      <c r="S1" s="639"/>
      <c r="T1" s="639"/>
      <c r="U1" s="602"/>
      <c r="V1" s="602" t="s">
        <v>81</v>
      </c>
      <c r="W1" s="640" t="s">
        <v>82</v>
      </c>
      <c r="X1" s="628" t="s">
        <v>83</v>
      </c>
      <c r="Y1" s="34"/>
      <c r="Z1" s="34"/>
      <c r="AA1" s="34"/>
      <c r="AB1" s="34"/>
      <c r="AC1" s="34"/>
    </row>
    <row r="2" spans="1:29" ht="19.5" customHeight="1" thickBot="1" x14ac:dyDescent="0.3">
      <c r="D2" s="602"/>
      <c r="E2" s="636"/>
      <c r="F2" s="636"/>
      <c r="G2" s="636"/>
      <c r="H2" s="638"/>
      <c r="I2" s="137" t="s">
        <v>15</v>
      </c>
      <c r="J2" s="137" t="s">
        <v>0</v>
      </c>
      <c r="K2" s="137" t="s">
        <v>1</v>
      </c>
      <c r="L2" s="137" t="s">
        <v>2</v>
      </c>
      <c r="M2" s="137" t="s">
        <v>8</v>
      </c>
      <c r="N2" s="137" t="s">
        <v>9</v>
      </c>
      <c r="O2" s="137" t="s">
        <v>10</v>
      </c>
      <c r="P2" s="137" t="s">
        <v>11</v>
      </c>
      <c r="Q2" s="137" t="s">
        <v>12</v>
      </c>
      <c r="R2" s="137" t="s">
        <v>13</v>
      </c>
      <c r="S2" s="137" t="s">
        <v>3</v>
      </c>
      <c r="T2" s="137" t="s">
        <v>14</v>
      </c>
      <c r="U2" s="602"/>
      <c r="V2" s="602"/>
      <c r="W2" s="640"/>
      <c r="X2" s="629"/>
      <c r="Y2" s="34"/>
      <c r="Z2" s="34"/>
      <c r="AA2" s="34"/>
      <c r="AB2" s="34"/>
      <c r="AC2" s="34"/>
    </row>
    <row r="3" spans="1:29" ht="36" customHeight="1" thickBot="1" x14ac:dyDescent="0.3">
      <c r="D3" s="218"/>
      <c r="E3" s="219" t="s">
        <v>73</v>
      </c>
      <c r="F3" s="220"/>
      <c r="G3" s="220"/>
      <c r="H3" s="220"/>
      <c r="I3" s="220"/>
      <c r="J3" s="220"/>
      <c r="K3" s="220"/>
      <c r="L3" s="220"/>
      <c r="M3" s="220"/>
      <c r="N3" s="220"/>
      <c r="O3" s="220"/>
      <c r="P3" s="220"/>
      <c r="Q3" s="220"/>
      <c r="R3" s="220"/>
      <c r="S3" s="220"/>
      <c r="T3" s="220"/>
      <c r="U3" s="221"/>
      <c r="V3" s="140"/>
      <c r="W3" s="141"/>
      <c r="X3" s="148"/>
    </row>
    <row r="4" spans="1:29" ht="9" customHeight="1" x14ac:dyDescent="0.25">
      <c r="D4" s="122"/>
      <c r="E4" s="293"/>
      <c r="F4" s="123"/>
      <c r="G4" s="123"/>
      <c r="H4" s="123"/>
      <c r="I4" s="123"/>
      <c r="J4" s="123"/>
      <c r="K4" s="123"/>
      <c r="L4" s="123"/>
      <c r="M4" s="123"/>
      <c r="N4" s="123"/>
      <c r="O4" s="123"/>
      <c r="P4" s="123"/>
      <c r="Q4" s="123"/>
      <c r="R4" s="123"/>
      <c r="S4" s="123"/>
      <c r="T4" s="123"/>
      <c r="U4" s="74"/>
      <c r="V4" s="140"/>
      <c r="W4" s="141"/>
      <c r="X4" s="148"/>
    </row>
    <row r="5" spans="1:29" ht="18.75" customHeight="1" x14ac:dyDescent="0.25">
      <c r="D5" s="19"/>
      <c r="E5" s="177" t="s">
        <v>174</v>
      </c>
      <c r="F5" s="129"/>
      <c r="G5" s="129"/>
      <c r="H5" s="129"/>
      <c r="I5" s="129"/>
      <c r="J5" s="129"/>
      <c r="K5" s="129"/>
      <c r="L5" s="129"/>
      <c r="M5" s="129"/>
      <c r="N5" s="129"/>
      <c r="O5" s="129"/>
      <c r="P5" s="129"/>
      <c r="Q5" s="129"/>
      <c r="R5" s="129"/>
      <c r="S5" s="129"/>
      <c r="T5" s="129"/>
      <c r="U5" s="105"/>
      <c r="V5" s="140"/>
      <c r="W5" s="141"/>
      <c r="X5" s="148"/>
    </row>
    <row r="6" spans="1:29" ht="9.75" customHeight="1" x14ac:dyDescent="0.25">
      <c r="D6" s="19"/>
      <c r="E6" s="162"/>
      <c r="F6" s="7"/>
      <c r="G6" s="7"/>
      <c r="H6" s="7"/>
      <c r="I6" s="7"/>
      <c r="J6" s="7"/>
      <c r="K6" s="7"/>
      <c r="L6" s="7"/>
      <c r="M6" s="7"/>
      <c r="N6" s="7"/>
      <c r="O6" s="7"/>
      <c r="P6" s="7"/>
      <c r="Q6" s="7"/>
      <c r="R6" s="7"/>
      <c r="S6" s="7"/>
      <c r="T6" s="7"/>
      <c r="U6" s="105"/>
      <c r="V6" s="140"/>
      <c r="W6" s="141"/>
      <c r="X6" s="148"/>
    </row>
    <row r="7" spans="1:29" x14ac:dyDescent="0.25">
      <c r="D7" s="19"/>
      <c r="E7" s="185" t="s">
        <v>60</v>
      </c>
      <c r="F7" s="186"/>
      <c r="G7" s="186"/>
      <c r="H7" s="186"/>
      <c r="I7" s="186"/>
      <c r="J7" s="186"/>
      <c r="K7" s="186"/>
      <c r="L7" s="186"/>
      <c r="M7" s="186"/>
      <c r="N7" s="186"/>
      <c r="O7" s="186"/>
      <c r="P7" s="186"/>
      <c r="Q7" s="186"/>
      <c r="R7" s="186"/>
      <c r="S7" s="186"/>
      <c r="T7" s="299"/>
      <c r="U7" s="105"/>
      <c r="V7" s="140"/>
      <c r="W7" s="141"/>
      <c r="X7" s="148"/>
    </row>
    <row r="8" spans="1:29" x14ac:dyDescent="0.25">
      <c r="D8" s="19"/>
      <c r="E8" s="184" t="s">
        <v>44</v>
      </c>
      <c r="F8" s="9"/>
      <c r="G8" s="9"/>
      <c r="H8" s="9"/>
      <c r="I8" s="9"/>
      <c r="J8" s="167" t="s">
        <v>96</v>
      </c>
      <c r="K8" s="9"/>
      <c r="L8" s="168" t="s">
        <v>97</v>
      </c>
      <c r="M8" s="9"/>
      <c r="N8" s="9"/>
      <c r="O8" s="126"/>
      <c r="P8" s="7"/>
      <c r="Q8" s="7"/>
      <c r="R8" s="7"/>
      <c r="S8" s="7"/>
      <c r="T8" s="17"/>
      <c r="U8" s="105"/>
      <c r="V8" s="140"/>
      <c r="W8" s="141"/>
      <c r="X8" s="148"/>
    </row>
    <row r="9" spans="1:29" x14ac:dyDescent="0.25">
      <c r="D9" s="19"/>
      <c r="E9" s="230"/>
      <c r="F9" s="188"/>
      <c r="G9" s="187" t="s">
        <v>24</v>
      </c>
      <c r="H9" s="188"/>
      <c r="I9" s="188"/>
      <c r="J9" s="458">
        <v>1</v>
      </c>
      <c r="K9" s="197"/>
      <c r="L9" s="458">
        <v>0</v>
      </c>
      <c r="M9" s="188"/>
      <c r="N9" s="188"/>
      <c r="O9" s="190"/>
      <c r="P9" s="7"/>
      <c r="Q9" s="7"/>
      <c r="R9" s="7"/>
      <c r="S9" s="7"/>
      <c r="T9" s="17"/>
      <c r="U9" s="105"/>
      <c r="V9" s="140"/>
      <c r="W9" s="141"/>
      <c r="X9" s="148"/>
    </row>
    <row r="10" spans="1:29" x14ac:dyDescent="0.25">
      <c r="D10" s="19"/>
      <c r="E10" s="230"/>
      <c r="F10" s="188"/>
      <c r="G10" s="187" t="s">
        <v>25</v>
      </c>
      <c r="H10" s="188"/>
      <c r="I10" s="188"/>
      <c r="J10" s="458">
        <v>0</v>
      </c>
      <c r="K10" s="197"/>
      <c r="L10" s="458">
        <v>0.85</v>
      </c>
      <c r="M10" s="188"/>
      <c r="N10" s="188"/>
      <c r="O10" s="190"/>
      <c r="P10" s="7"/>
      <c r="Q10" s="7"/>
      <c r="R10" s="7"/>
      <c r="S10" s="7"/>
      <c r="T10" s="17"/>
      <c r="U10" s="105"/>
      <c r="V10" s="140"/>
      <c r="W10" s="141"/>
      <c r="X10" s="148"/>
    </row>
    <row r="11" spans="1:29" x14ac:dyDescent="0.25">
      <c r="D11" s="19"/>
      <c r="E11" s="300"/>
      <c r="F11" s="195"/>
      <c r="G11" s="194" t="s">
        <v>26</v>
      </c>
      <c r="H11" s="195"/>
      <c r="I11" s="195"/>
      <c r="J11" s="459">
        <v>1.1000000000000001</v>
      </c>
      <c r="K11" s="210"/>
      <c r="L11" s="459">
        <v>0</v>
      </c>
      <c r="M11" s="195"/>
      <c r="N11" s="195"/>
      <c r="O11" s="196"/>
      <c r="P11" s="7"/>
      <c r="Q11" s="7"/>
      <c r="R11" s="7"/>
      <c r="S11" s="7"/>
      <c r="T11" s="17"/>
      <c r="U11" s="105"/>
      <c r="V11" s="140"/>
      <c r="W11" s="141"/>
      <c r="X11" s="148"/>
    </row>
    <row r="12" spans="1:29" x14ac:dyDescent="0.25">
      <c r="D12" s="19"/>
      <c r="E12" s="184" t="s">
        <v>184</v>
      </c>
      <c r="F12" s="9"/>
      <c r="G12" s="9"/>
      <c r="H12" s="99"/>
      <c r="I12" s="9"/>
      <c r="J12" s="641" t="s">
        <v>21</v>
      </c>
      <c r="K12" s="642"/>
      <c r="L12" s="643" t="s">
        <v>22</v>
      </c>
      <c r="M12" s="644"/>
      <c r="N12" s="645" t="s">
        <v>23</v>
      </c>
      <c r="O12" s="646"/>
      <c r="P12" s="7"/>
      <c r="Q12" s="7"/>
      <c r="R12" s="7"/>
      <c r="S12" s="7"/>
      <c r="T12" s="17"/>
      <c r="U12" s="105"/>
      <c r="V12" s="140"/>
      <c r="W12" s="141"/>
      <c r="X12" s="148"/>
    </row>
    <row r="13" spans="1:29" x14ac:dyDescent="0.25">
      <c r="D13" s="19"/>
      <c r="E13" s="15"/>
      <c r="F13" s="7"/>
      <c r="G13" s="7"/>
      <c r="H13" s="7"/>
      <c r="I13" s="17"/>
      <c r="J13" s="165" t="s">
        <v>94</v>
      </c>
      <c r="K13" s="17"/>
      <c r="L13" s="166" t="s">
        <v>95</v>
      </c>
      <c r="M13" s="17"/>
      <c r="N13" s="460" t="s">
        <v>244</v>
      </c>
      <c r="O13" s="461"/>
      <c r="P13" s="7"/>
      <c r="Q13" s="7"/>
      <c r="R13" s="7"/>
      <c r="S13" s="7"/>
      <c r="T13" s="17"/>
      <c r="U13" s="105"/>
      <c r="V13" s="140"/>
      <c r="W13" s="141"/>
      <c r="X13" s="148"/>
    </row>
    <row r="14" spans="1:29" ht="23.25" customHeight="1" x14ac:dyDescent="0.25">
      <c r="A14" s="348">
        <v>1</v>
      </c>
      <c r="D14" s="19"/>
      <c r="E14" s="301" t="s">
        <v>101</v>
      </c>
      <c r="F14" s="187" t="s">
        <v>102</v>
      </c>
      <c r="G14" s="199"/>
      <c r="H14" s="200"/>
      <c r="I14" s="201"/>
      <c r="J14" s="208">
        <f>INDEX(J9:J11,$A$14)</f>
        <v>1</v>
      </c>
      <c r="K14" s="192"/>
      <c r="L14" s="209">
        <f>INDEX(L9:L11,$A$14)</f>
        <v>0</v>
      </c>
      <c r="M14" s="192"/>
      <c r="N14" s="465">
        <f>+J14+L14</f>
        <v>1</v>
      </c>
      <c r="O14" s="462"/>
      <c r="P14" s="7"/>
      <c r="Q14" s="7"/>
      <c r="R14" s="7"/>
      <c r="S14" s="7"/>
      <c r="T14" s="17"/>
      <c r="U14" s="105"/>
      <c r="V14" s="140"/>
      <c r="W14" s="141"/>
      <c r="X14" s="148"/>
    </row>
    <row r="15" spans="1:29" x14ac:dyDescent="0.25">
      <c r="D15" s="19"/>
      <c r="E15" s="302" t="s">
        <v>50</v>
      </c>
      <c r="F15" s="202" t="s">
        <v>32</v>
      </c>
      <c r="G15" s="12"/>
      <c r="H15" s="203"/>
      <c r="I15" s="204"/>
      <c r="J15" s="205">
        <v>0.5</v>
      </c>
      <c r="K15" s="206"/>
      <c r="L15" s="207">
        <v>2</v>
      </c>
      <c r="M15" s="206"/>
      <c r="N15" s="466">
        <f>+L15+J15</f>
        <v>2.5</v>
      </c>
      <c r="O15" s="463"/>
      <c r="P15" s="7"/>
      <c r="Q15" s="7"/>
      <c r="R15" s="7"/>
      <c r="S15" s="7"/>
      <c r="T15" s="17"/>
      <c r="U15" s="105"/>
      <c r="V15" s="140"/>
      <c r="W15" s="141"/>
      <c r="X15" s="148"/>
    </row>
    <row r="16" spans="1:29" x14ac:dyDescent="0.25">
      <c r="D16" s="19"/>
      <c r="E16" s="303" t="s">
        <v>17</v>
      </c>
      <c r="F16" s="187" t="s">
        <v>33</v>
      </c>
      <c r="G16" s="188"/>
      <c r="H16" s="189"/>
      <c r="I16" s="190"/>
      <c r="J16" s="191">
        <v>0.5</v>
      </c>
      <c r="K16" s="192"/>
      <c r="L16" s="193">
        <v>2</v>
      </c>
      <c r="M16" s="192"/>
      <c r="N16" s="465">
        <f>+L16+J16</f>
        <v>2.5</v>
      </c>
      <c r="O16" s="462"/>
      <c r="P16" s="7"/>
      <c r="Q16" s="7"/>
      <c r="R16" s="7"/>
      <c r="S16" s="7"/>
      <c r="T16" s="17"/>
      <c r="U16" s="105"/>
      <c r="V16" s="140"/>
      <c r="W16" s="141"/>
      <c r="X16" s="148"/>
    </row>
    <row r="17" spans="1:26" ht="15.75" thickBot="1" x14ac:dyDescent="0.3">
      <c r="D17" s="19"/>
      <c r="E17" s="304" t="s">
        <v>18</v>
      </c>
      <c r="F17" s="212" t="s">
        <v>34</v>
      </c>
      <c r="G17" s="13"/>
      <c r="H17" s="213"/>
      <c r="I17" s="198"/>
      <c r="J17" s="214">
        <v>0.5</v>
      </c>
      <c r="K17" s="215"/>
      <c r="L17" s="216">
        <v>2</v>
      </c>
      <c r="M17" s="215"/>
      <c r="N17" s="467">
        <f>+L17+J17</f>
        <v>2.5</v>
      </c>
      <c r="O17" s="464"/>
      <c r="P17" s="7"/>
      <c r="Q17" s="7"/>
      <c r="R17" s="7"/>
      <c r="S17" s="7"/>
      <c r="T17" s="17"/>
      <c r="U17" s="105"/>
      <c r="V17" s="140"/>
      <c r="W17" s="141"/>
      <c r="X17" s="148"/>
    </row>
    <row r="18" spans="1:26" x14ac:dyDescent="0.25">
      <c r="D18" s="19"/>
      <c r="E18" s="305" t="s">
        <v>98</v>
      </c>
      <c r="F18" s="217"/>
      <c r="G18" s="217"/>
      <c r="H18" s="217"/>
      <c r="I18" s="217"/>
      <c r="J18" s="217"/>
      <c r="K18" s="217"/>
      <c r="L18" s="217"/>
      <c r="M18" s="217"/>
      <c r="N18" s="217"/>
      <c r="O18" s="217"/>
      <c r="P18" s="217"/>
      <c r="Q18" s="217"/>
      <c r="R18" s="217"/>
      <c r="S18" s="217"/>
      <c r="T18" s="306"/>
      <c r="U18" s="105"/>
      <c r="V18" s="140"/>
      <c r="W18" s="141"/>
      <c r="X18" s="148"/>
    </row>
    <row r="19" spans="1:26" x14ac:dyDescent="0.25">
      <c r="D19" s="19"/>
      <c r="E19" s="184"/>
      <c r="F19" s="9"/>
      <c r="G19" s="9"/>
      <c r="H19" s="9"/>
      <c r="I19" s="211" t="s">
        <v>15</v>
      </c>
      <c r="J19" s="211" t="s">
        <v>0</v>
      </c>
      <c r="K19" s="211" t="s">
        <v>1</v>
      </c>
      <c r="L19" s="211" t="s">
        <v>2</v>
      </c>
      <c r="M19" s="211" t="s">
        <v>8</v>
      </c>
      <c r="N19" s="211" t="s">
        <v>9</v>
      </c>
      <c r="O19" s="211" t="s">
        <v>10</v>
      </c>
      <c r="P19" s="211" t="s">
        <v>11</v>
      </c>
      <c r="Q19" s="211" t="s">
        <v>12</v>
      </c>
      <c r="R19" s="211" t="s">
        <v>13</v>
      </c>
      <c r="S19" s="211" t="s">
        <v>3</v>
      </c>
      <c r="T19" s="307" t="s">
        <v>14</v>
      </c>
      <c r="U19" s="105"/>
      <c r="V19" s="140"/>
      <c r="W19" s="141"/>
      <c r="X19" s="148"/>
    </row>
    <row r="20" spans="1:26" x14ac:dyDescent="0.25">
      <c r="A20" s="34"/>
      <c r="B20" s="34"/>
      <c r="D20" s="19"/>
      <c r="E20" s="180" t="s">
        <v>87</v>
      </c>
      <c r="F20" s="163" t="s">
        <v>88</v>
      </c>
      <c r="G20" s="7"/>
      <c r="H20" s="7"/>
      <c r="I20" s="172">
        <v>1</v>
      </c>
      <c r="J20" s="173">
        <v>1</v>
      </c>
      <c r="K20" s="173">
        <v>1</v>
      </c>
      <c r="L20" s="173">
        <v>1.1000000000000001</v>
      </c>
      <c r="M20" s="173">
        <v>0.8</v>
      </c>
      <c r="N20" s="173">
        <v>0.8</v>
      </c>
      <c r="O20" s="173">
        <v>0.9</v>
      </c>
      <c r="P20" s="173">
        <v>1</v>
      </c>
      <c r="Q20" s="173">
        <v>0.7</v>
      </c>
      <c r="R20" s="173">
        <v>1</v>
      </c>
      <c r="S20" s="173">
        <v>1</v>
      </c>
      <c r="T20" s="179">
        <v>1</v>
      </c>
      <c r="U20" s="105"/>
      <c r="V20" s="140"/>
      <c r="W20" s="141"/>
      <c r="X20" s="148"/>
    </row>
    <row r="21" spans="1:26" x14ac:dyDescent="0.25">
      <c r="A21" s="34"/>
      <c r="B21" s="34"/>
      <c r="D21" s="19"/>
      <c r="E21" s="180"/>
      <c r="F21" s="164" t="s">
        <v>89</v>
      </c>
      <c r="G21" s="7"/>
      <c r="H21" s="7"/>
      <c r="I21" s="170">
        <v>0</v>
      </c>
      <c r="J21" s="171">
        <v>0</v>
      </c>
      <c r="K21" s="171">
        <v>0</v>
      </c>
      <c r="L21" s="171">
        <v>0.6</v>
      </c>
      <c r="M21" s="171">
        <v>0.7</v>
      </c>
      <c r="N21" s="171">
        <v>0.7</v>
      </c>
      <c r="O21" s="171">
        <v>0.25</v>
      </c>
      <c r="P21" s="171">
        <v>0</v>
      </c>
      <c r="Q21" s="171">
        <v>0</v>
      </c>
      <c r="R21" s="171">
        <v>0</v>
      </c>
      <c r="S21" s="171">
        <v>0</v>
      </c>
      <c r="T21" s="181">
        <v>0</v>
      </c>
      <c r="U21" s="105"/>
      <c r="V21" s="140"/>
      <c r="W21" s="141"/>
      <c r="X21" s="148"/>
    </row>
    <row r="22" spans="1:26" ht="6.75" customHeight="1" x14ac:dyDescent="0.25">
      <c r="A22" s="34"/>
      <c r="B22" s="34"/>
      <c r="D22" s="19"/>
      <c r="E22" s="180"/>
      <c r="F22" s="30"/>
      <c r="G22" s="7"/>
      <c r="H22" s="7"/>
      <c r="I22" s="31"/>
      <c r="J22" s="31"/>
      <c r="K22" s="31"/>
      <c r="L22" s="31"/>
      <c r="M22" s="31"/>
      <c r="N22" s="31"/>
      <c r="O22" s="31"/>
      <c r="P22" s="31"/>
      <c r="Q22" s="31"/>
      <c r="R22" s="31"/>
      <c r="S22" s="31"/>
      <c r="T22" s="18"/>
      <c r="U22" s="105"/>
      <c r="V22" s="140"/>
      <c r="W22" s="141"/>
      <c r="X22" s="148"/>
      <c r="Z22" s="107" t="s">
        <v>59</v>
      </c>
    </row>
    <row r="23" spans="1:26" x14ac:dyDescent="0.25">
      <c r="A23" s="34"/>
      <c r="B23" s="34"/>
      <c r="D23" s="19"/>
      <c r="E23" s="180" t="s">
        <v>50</v>
      </c>
      <c r="F23" s="163" t="s">
        <v>90</v>
      </c>
      <c r="G23" s="7"/>
      <c r="H23" s="7"/>
      <c r="I23" s="172">
        <v>0</v>
      </c>
      <c r="J23" s="173">
        <v>0</v>
      </c>
      <c r="K23" s="173">
        <v>0</v>
      </c>
      <c r="L23" s="173">
        <v>0</v>
      </c>
      <c r="M23" s="173">
        <v>0</v>
      </c>
      <c r="N23" s="173">
        <v>0</v>
      </c>
      <c r="O23" s="173">
        <v>0</v>
      </c>
      <c r="P23" s="173">
        <v>0</v>
      </c>
      <c r="Q23" s="173">
        <v>0</v>
      </c>
      <c r="R23" s="173">
        <v>0</v>
      </c>
      <c r="S23" s="173">
        <v>0</v>
      </c>
      <c r="T23" s="179">
        <v>0</v>
      </c>
      <c r="U23" s="105"/>
      <c r="V23" s="140"/>
      <c r="W23" s="141"/>
      <c r="X23" s="148"/>
      <c r="Z23" s="102" t="s">
        <v>111</v>
      </c>
    </row>
    <row r="24" spans="1:26" x14ac:dyDescent="0.25">
      <c r="A24" s="34"/>
      <c r="B24" s="34"/>
      <c r="D24" s="19"/>
      <c r="E24" s="180"/>
      <c r="F24" s="164" t="s">
        <v>91</v>
      </c>
      <c r="G24" s="7"/>
      <c r="H24" s="7"/>
      <c r="I24" s="170">
        <v>2.5</v>
      </c>
      <c r="J24" s="171">
        <v>2.5</v>
      </c>
      <c r="K24" s="171">
        <v>2.5</v>
      </c>
      <c r="L24" s="171">
        <v>2.5</v>
      </c>
      <c r="M24" s="171">
        <v>2.5</v>
      </c>
      <c r="N24" s="171">
        <v>3</v>
      </c>
      <c r="O24" s="171">
        <v>3</v>
      </c>
      <c r="P24" s="171">
        <v>3</v>
      </c>
      <c r="Q24" s="171">
        <v>2.5</v>
      </c>
      <c r="R24" s="171">
        <v>2.5</v>
      </c>
      <c r="S24" s="171">
        <v>2.5</v>
      </c>
      <c r="T24" s="181">
        <v>2.5</v>
      </c>
      <c r="U24" s="105"/>
      <c r="V24" s="140"/>
      <c r="W24" s="141"/>
      <c r="X24" s="148"/>
    </row>
    <row r="25" spans="1:26" ht="6.75" customHeight="1" x14ac:dyDescent="0.25">
      <c r="A25" s="34"/>
      <c r="B25" s="34"/>
      <c r="D25" s="19"/>
      <c r="E25" s="180"/>
      <c r="F25" s="30"/>
      <c r="G25" s="7"/>
      <c r="H25" s="7"/>
      <c r="I25" s="31"/>
      <c r="J25" s="31"/>
      <c r="K25" s="31"/>
      <c r="L25" s="31"/>
      <c r="M25" s="31"/>
      <c r="N25" s="31"/>
      <c r="O25" s="31"/>
      <c r="P25" s="31"/>
      <c r="Q25" s="31"/>
      <c r="R25" s="31"/>
      <c r="S25" s="31"/>
      <c r="T25" s="18"/>
      <c r="U25" s="105"/>
      <c r="V25" s="140"/>
      <c r="W25" s="141"/>
      <c r="X25" s="148"/>
    </row>
    <row r="26" spans="1:26" x14ac:dyDescent="0.25">
      <c r="A26" s="34"/>
      <c r="B26" s="34"/>
      <c r="D26" s="19"/>
      <c r="E26" s="180" t="s">
        <v>86</v>
      </c>
      <c r="F26" s="163" t="s">
        <v>92</v>
      </c>
      <c r="G26" s="7"/>
      <c r="H26" s="7"/>
      <c r="I26" s="172">
        <v>0</v>
      </c>
      <c r="J26" s="173">
        <v>0</v>
      </c>
      <c r="K26" s="173">
        <v>0</v>
      </c>
      <c r="L26" s="173">
        <v>0</v>
      </c>
      <c r="M26" s="173">
        <v>0</v>
      </c>
      <c r="N26" s="173">
        <v>0</v>
      </c>
      <c r="O26" s="173">
        <v>0</v>
      </c>
      <c r="P26" s="173">
        <v>0</v>
      </c>
      <c r="Q26" s="173">
        <v>0</v>
      </c>
      <c r="R26" s="173">
        <v>0</v>
      </c>
      <c r="S26" s="173">
        <v>0</v>
      </c>
      <c r="T26" s="179">
        <v>0</v>
      </c>
      <c r="U26" s="105"/>
      <c r="V26" s="140"/>
      <c r="W26" s="141"/>
      <c r="X26" s="148"/>
    </row>
    <row r="27" spans="1:26" x14ac:dyDescent="0.25">
      <c r="A27" s="34"/>
      <c r="B27" s="34"/>
      <c r="D27" s="19"/>
      <c r="E27" s="182"/>
      <c r="F27" s="183" t="s">
        <v>93</v>
      </c>
      <c r="G27" s="124"/>
      <c r="H27" s="124"/>
      <c r="I27" s="170">
        <v>2.6</v>
      </c>
      <c r="J27" s="171">
        <v>2.8</v>
      </c>
      <c r="K27" s="171">
        <v>2.8</v>
      </c>
      <c r="L27" s="171">
        <v>2.5</v>
      </c>
      <c r="M27" s="171">
        <v>2.5</v>
      </c>
      <c r="N27" s="171">
        <v>2.5</v>
      </c>
      <c r="O27" s="171">
        <v>2.5</v>
      </c>
      <c r="P27" s="171">
        <v>2.5</v>
      </c>
      <c r="Q27" s="171">
        <v>2.5</v>
      </c>
      <c r="R27" s="171">
        <v>2.5</v>
      </c>
      <c r="S27" s="171">
        <v>2</v>
      </c>
      <c r="T27" s="181">
        <v>2.5</v>
      </c>
      <c r="U27" s="105"/>
      <c r="V27" s="140"/>
      <c r="W27" s="141"/>
      <c r="X27" s="148"/>
    </row>
    <row r="28" spans="1:26" ht="34.5" customHeight="1" x14ac:dyDescent="0.25">
      <c r="A28" s="348">
        <v>2</v>
      </c>
      <c r="D28" s="19"/>
      <c r="E28" s="308"/>
      <c r="F28" s="309"/>
      <c r="G28" s="7"/>
      <c r="H28" s="7"/>
      <c r="I28" s="7"/>
      <c r="J28" s="7"/>
      <c r="K28" s="7"/>
      <c r="L28" s="7"/>
      <c r="M28" s="7"/>
      <c r="N28" s="7"/>
      <c r="O28" s="7"/>
      <c r="P28" s="7"/>
      <c r="Q28" s="7"/>
      <c r="R28" s="7"/>
      <c r="S28" s="7"/>
      <c r="T28" s="7"/>
      <c r="U28" s="105"/>
      <c r="V28" s="140"/>
      <c r="W28" s="141"/>
      <c r="X28" s="148"/>
    </row>
    <row r="29" spans="1:26" ht="12.75" customHeight="1" x14ac:dyDescent="0.25">
      <c r="B29" s="34"/>
      <c r="D29" s="19"/>
      <c r="E29" s="162"/>
      <c r="F29" s="7"/>
      <c r="G29" s="7"/>
      <c r="H29" s="31"/>
      <c r="I29" s="31"/>
      <c r="J29" s="31"/>
      <c r="K29" s="31"/>
      <c r="L29" s="31"/>
      <c r="M29" s="31"/>
      <c r="N29" s="31"/>
      <c r="O29" s="31"/>
      <c r="P29" s="31"/>
      <c r="Q29" s="31"/>
      <c r="R29" s="31"/>
      <c r="S29" s="31"/>
      <c r="T29" s="31"/>
      <c r="U29" s="105"/>
      <c r="V29" s="140"/>
      <c r="W29" s="141"/>
      <c r="X29" s="148"/>
      <c r="Y29" s="34"/>
    </row>
    <row r="30" spans="1:26" ht="8.25" customHeight="1" x14ac:dyDescent="0.25">
      <c r="D30" s="19"/>
      <c r="E30" s="162"/>
      <c r="F30" s="7"/>
      <c r="G30" s="7"/>
      <c r="H30" s="7"/>
      <c r="I30" s="7"/>
      <c r="J30" s="7"/>
      <c r="K30" s="7"/>
      <c r="L30" s="7"/>
      <c r="M30" s="7"/>
      <c r="N30" s="7"/>
      <c r="O30" s="7"/>
      <c r="P30" s="7"/>
      <c r="Q30" s="7"/>
      <c r="R30" s="7"/>
      <c r="S30" s="7"/>
      <c r="T30" s="7"/>
      <c r="U30" s="105"/>
      <c r="V30" s="140"/>
      <c r="W30" s="141"/>
      <c r="X30" s="148"/>
    </row>
    <row r="31" spans="1:26" ht="89.25" customHeight="1" x14ac:dyDescent="0.25">
      <c r="D31" s="19"/>
      <c r="E31" s="630" t="s">
        <v>99</v>
      </c>
      <c r="F31" s="631"/>
      <c r="G31" s="631"/>
      <c r="H31" s="631"/>
      <c r="I31" s="310">
        <v>1</v>
      </c>
      <c r="J31" s="632" t="s">
        <v>61</v>
      </c>
      <c r="K31" s="633"/>
      <c r="L31" s="633"/>
      <c r="M31" s="633"/>
      <c r="N31" s="633"/>
      <c r="O31" s="633"/>
      <c r="P31" s="633"/>
      <c r="Q31" s="633"/>
      <c r="R31" s="633"/>
      <c r="S31" s="633"/>
      <c r="T31" s="634"/>
      <c r="U31" s="105"/>
      <c r="V31" s="140"/>
      <c r="W31" s="141"/>
      <c r="X31" s="148"/>
    </row>
    <row r="32" spans="1:26" ht="6" customHeight="1" x14ac:dyDescent="0.25">
      <c r="D32" s="19"/>
      <c r="E32" s="420"/>
      <c r="F32" s="477"/>
      <c r="G32" s="477"/>
      <c r="H32" s="477"/>
      <c r="I32" s="477"/>
      <c r="J32" s="477"/>
      <c r="K32" s="477"/>
      <c r="L32" s="477"/>
      <c r="M32" s="478"/>
      <c r="N32" s="478"/>
      <c r="O32" s="478"/>
      <c r="P32" s="478"/>
      <c r="Q32" s="478"/>
      <c r="R32" s="478"/>
      <c r="S32" s="478"/>
      <c r="T32" s="478"/>
      <c r="U32" s="105"/>
      <c r="V32" s="140"/>
      <c r="W32" s="141"/>
      <c r="X32" s="148"/>
    </row>
    <row r="33" spans="1:24" ht="70.5" customHeight="1" x14ac:dyDescent="0.25">
      <c r="D33" s="19"/>
      <c r="E33" s="410" t="s">
        <v>250</v>
      </c>
      <c r="F33" s="411"/>
      <c r="G33" s="411"/>
      <c r="H33" s="411"/>
      <c r="I33" s="479" t="s">
        <v>266</v>
      </c>
      <c r="J33" s="411"/>
      <c r="K33" s="392" t="s">
        <v>251</v>
      </c>
      <c r="L33" s="310">
        <v>1</v>
      </c>
      <c r="M33" s="392" t="s">
        <v>252</v>
      </c>
      <c r="N33" s="310">
        <v>1</v>
      </c>
      <c r="O33" s="480"/>
      <c r="P33" s="480"/>
      <c r="Q33" s="408"/>
      <c r="R33" s="408"/>
      <c r="S33" s="408"/>
      <c r="T33" s="409"/>
      <c r="U33" s="105"/>
      <c r="V33" s="140"/>
      <c r="W33" s="141"/>
      <c r="X33" s="148"/>
    </row>
    <row r="34" spans="1:24" ht="10.5" customHeight="1" thickBot="1" x14ac:dyDescent="0.3">
      <c r="D34" s="138"/>
      <c r="E34" s="337"/>
      <c r="F34" s="27"/>
      <c r="G34" s="27"/>
      <c r="H34" s="27"/>
      <c r="I34" s="27"/>
      <c r="J34" s="27"/>
      <c r="K34" s="27"/>
      <c r="L34" s="27"/>
      <c r="M34" s="27"/>
      <c r="N34" s="27"/>
      <c r="O34" s="27"/>
      <c r="P34" s="27"/>
      <c r="Q34" s="27"/>
      <c r="R34" s="27"/>
      <c r="S34" s="27"/>
      <c r="T34" s="27"/>
      <c r="U34" s="114"/>
      <c r="V34" s="140"/>
      <c r="W34" s="141"/>
      <c r="X34" s="148"/>
    </row>
    <row r="35" spans="1:24" ht="27" customHeight="1" x14ac:dyDescent="0.25">
      <c r="D35" s="122"/>
      <c r="E35" s="296" t="s">
        <v>175</v>
      </c>
      <c r="F35" s="297"/>
      <c r="G35" s="297"/>
      <c r="H35" s="297"/>
      <c r="I35" s="297"/>
      <c r="J35" s="297"/>
      <c r="K35" s="297"/>
      <c r="L35" s="297"/>
      <c r="M35" s="297"/>
      <c r="N35" s="297"/>
      <c r="O35" s="297"/>
      <c r="P35" s="297"/>
      <c r="Q35" s="297"/>
      <c r="R35" s="297"/>
      <c r="S35" s="297"/>
      <c r="T35" s="297"/>
      <c r="U35" s="74"/>
      <c r="V35" s="140"/>
      <c r="W35" s="141"/>
      <c r="X35" s="148"/>
    </row>
    <row r="36" spans="1:24" x14ac:dyDescent="0.25">
      <c r="D36" s="19"/>
      <c r="E36" s="7"/>
      <c r="F36" s="7"/>
      <c r="G36" s="7"/>
      <c r="H36" s="7"/>
      <c r="I36" s="7" t="s">
        <v>15</v>
      </c>
      <c r="J36" s="7" t="s">
        <v>0</v>
      </c>
      <c r="K36" s="7" t="s">
        <v>1</v>
      </c>
      <c r="L36" s="7" t="s">
        <v>2</v>
      </c>
      <c r="M36" s="7" t="s">
        <v>8</v>
      </c>
      <c r="N36" s="7" t="s">
        <v>9</v>
      </c>
      <c r="O36" s="7" t="s">
        <v>10</v>
      </c>
      <c r="P36" s="7" t="s">
        <v>11</v>
      </c>
      <c r="Q36" s="7" t="s">
        <v>12</v>
      </c>
      <c r="R36" s="7" t="s">
        <v>13</v>
      </c>
      <c r="S36" s="7" t="s">
        <v>3</v>
      </c>
      <c r="T36" s="7" t="s">
        <v>14</v>
      </c>
      <c r="U36" s="105"/>
      <c r="V36" s="140"/>
      <c r="W36" s="141"/>
      <c r="X36" s="148"/>
    </row>
    <row r="37" spans="1:24" x14ac:dyDescent="0.25">
      <c r="D37" s="19"/>
      <c r="E37" s="175" t="s">
        <v>78</v>
      </c>
      <c r="F37" s="8"/>
      <c r="G37" s="8" t="s">
        <v>74</v>
      </c>
      <c r="H37" s="8"/>
      <c r="I37" s="3">
        <v>100</v>
      </c>
      <c r="J37" s="4">
        <v>80</v>
      </c>
      <c r="K37" s="4">
        <v>50</v>
      </c>
      <c r="L37" s="4">
        <v>45</v>
      </c>
      <c r="M37" s="4">
        <v>25</v>
      </c>
      <c r="N37" s="4">
        <v>30</v>
      </c>
      <c r="O37" s="4">
        <v>40</v>
      </c>
      <c r="P37" s="4">
        <v>35</v>
      </c>
      <c r="Q37" s="4">
        <v>25</v>
      </c>
      <c r="R37" s="4">
        <v>40</v>
      </c>
      <c r="S37" s="4">
        <v>60</v>
      </c>
      <c r="T37" s="5">
        <v>80</v>
      </c>
      <c r="U37" s="105"/>
      <c r="V37" s="140"/>
      <c r="W37" s="141"/>
      <c r="X37" s="148"/>
    </row>
    <row r="38" spans="1:24" ht="8.25" customHeight="1" x14ac:dyDescent="0.25">
      <c r="D38" s="19"/>
      <c r="E38" s="7"/>
      <c r="F38" s="7"/>
      <c r="G38" s="7"/>
      <c r="H38" s="7"/>
      <c r="I38" s="7"/>
      <c r="J38" s="7"/>
      <c r="K38" s="7"/>
      <c r="L38" s="7"/>
      <c r="M38" s="7"/>
      <c r="N38" s="7"/>
      <c r="O38" s="7"/>
      <c r="P38" s="7"/>
      <c r="Q38" s="7"/>
      <c r="R38" s="7"/>
      <c r="S38" s="7"/>
      <c r="T38" s="7"/>
      <c r="U38" s="105"/>
      <c r="V38" s="140"/>
      <c r="W38" s="141"/>
      <c r="X38" s="148"/>
    </row>
    <row r="39" spans="1:24" x14ac:dyDescent="0.25">
      <c r="D39" s="19"/>
      <c r="E39" s="175" t="s">
        <v>77</v>
      </c>
      <c r="F39" s="8"/>
      <c r="G39" s="8" t="s">
        <v>74</v>
      </c>
      <c r="H39" s="8"/>
      <c r="I39" s="3">
        <v>100</v>
      </c>
      <c r="J39" s="4">
        <v>100</v>
      </c>
      <c r="K39" s="4">
        <v>100</v>
      </c>
      <c r="L39" s="4">
        <v>100</v>
      </c>
      <c r="M39" s="4">
        <v>100</v>
      </c>
      <c r="N39" s="4">
        <v>100</v>
      </c>
      <c r="O39" s="4">
        <v>100</v>
      </c>
      <c r="P39" s="4">
        <v>100</v>
      </c>
      <c r="Q39" s="4">
        <v>100</v>
      </c>
      <c r="R39" s="4">
        <v>100</v>
      </c>
      <c r="S39" s="4">
        <v>100</v>
      </c>
      <c r="T39" s="5">
        <v>100</v>
      </c>
      <c r="U39" s="105"/>
      <c r="V39" s="140"/>
      <c r="W39" s="141"/>
      <c r="X39" s="148"/>
    </row>
    <row r="40" spans="1:24" ht="8.25" customHeight="1" x14ac:dyDescent="0.25">
      <c r="D40" s="19"/>
      <c r="E40" s="7"/>
      <c r="F40" s="7"/>
      <c r="G40" s="7"/>
      <c r="H40" s="7"/>
      <c r="I40" s="7"/>
      <c r="J40" s="7"/>
      <c r="K40" s="7"/>
      <c r="L40" s="7"/>
      <c r="M40" s="7"/>
      <c r="N40" s="7"/>
      <c r="O40" s="7"/>
      <c r="P40" s="7"/>
      <c r="Q40" s="7"/>
      <c r="R40" s="7"/>
      <c r="S40" s="7"/>
      <c r="T40" s="7"/>
      <c r="U40" s="105"/>
      <c r="V40" s="140"/>
      <c r="W40" s="141"/>
      <c r="X40" s="148"/>
    </row>
    <row r="41" spans="1:24" x14ac:dyDescent="0.25">
      <c r="D41" s="19"/>
      <c r="E41" s="176" t="s">
        <v>80</v>
      </c>
      <c r="F41" s="8"/>
      <c r="G41" s="8" t="s">
        <v>74</v>
      </c>
      <c r="H41" s="8"/>
      <c r="I41" s="134">
        <v>20</v>
      </c>
      <c r="J41" s="135">
        <v>25</v>
      </c>
      <c r="K41" s="135">
        <v>35</v>
      </c>
      <c r="L41" s="135">
        <v>50</v>
      </c>
      <c r="M41" s="135">
        <v>85</v>
      </c>
      <c r="N41" s="135">
        <v>95</v>
      </c>
      <c r="O41" s="135">
        <v>100</v>
      </c>
      <c r="P41" s="135">
        <v>90</v>
      </c>
      <c r="Q41" s="135">
        <v>80</v>
      </c>
      <c r="R41" s="135">
        <v>60</v>
      </c>
      <c r="S41" s="135">
        <v>40</v>
      </c>
      <c r="T41" s="136">
        <v>25</v>
      </c>
      <c r="U41" s="105"/>
      <c r="V41" s="140"/>
      <c r="W41" s="141"/>
      <c r="X41" s="148"/>
    </row>
    <row r="42" spans="1:24" x14ac:dyDescent="0.25">
      <c r="D42" s="19"/>
      <c r="E42" s="7"/>
      <c r="F42" s="7"/>
      <c r="G42" s="7"/>
      <c r="H42" s="7"/>
      <c r="I42" s="7"/>
      <c r="J42" s="7"/>
      <c r="K42" s="7"/>
      <c r="L42" s="7"/>
      <c r="M42" s="7"/>
      <c r="N42" s="7"/>
      <c r="O42" s="7"/>
      <c r="P42" s="7"/>
      <c r="Q42" s="7"/>
      <c r="R42" s="7"/>
      <c r="S42" s="7"/>
      <c r="T42" s="7"/>
      <c r="U42" s="105"/>
      <c r="V42" s="140"/>
      <c r="W42" s="141"/>
      <c r="X42" s="148"/>
    </row>
    <row r="43" spans="1:24" x14ac:dyDescent="0.25">
      <c r="D43" s="19"/>
      <c r="E43" s="7"/>
      <c r="F43" s="7"/>
      <c r="G43" s="7"/>
      <c r="H43" s="7"/>
      <c r="I43" s="7"/>
      <c r="J43" s="7"/>
      <c r="K43" s="7"/>
      <c r="L43" s="7"/>
      <c r="M43" s="7"/>
      <c r="N43" s="7"/>
      <c r="O43" s="7"/>
      <c r="P43" s="7"/>
      <c r="Q43" s="7"/>
      <c r="R43" s="7"/>
      <c r="S43" s="7"/>
      <c r="T43" s="7"/>
      <c r="U43" s="105"/>
      <c r="V43" s="140"/>
      <c r="W43" s="141"/>
      <c r="X43" s="148"/>
    </row>
    <row r="44" spans="1:24" x14ac:dyDescent="0.25">
      <c r="D44" s="19"/>
      <c r="E44" s="607" t="s">
        <v>76</v>
      </c>
      <c r="F44" s="608"/>
      <c r="G44" s="7"/>
      <c r="H44" s="7"/>
      <c r="I44" s="7"/>
      <c r="J44" s="7"/>
      <c r="K44" s="7"/>
      <c r="L44" s="7"/>
      <c r="M44" s="7"/>
      <c r="N44" s="7"/>
      <c r="O44" s="7"/>
      <c r="P44" s="7"/>
      <c r="Q44" s="7"/>
      <c r="R44" s="7"/>
      <c r="S44" s="7"/>
      <c r="T44" s="7"/>
      <c r="U44" s="105"/>
      <c r="V44" s="140"/>
      <c r="W44" s="141"/>
      <c r="X44" s="148"/>
    </row>
    <row r="45" spans="1:24" x14ac:dyDescent="0.25">
      <c r="D45" s="19"/>
      <c r="E45" s="174"/>
      <c r="F45" s="17"/>
      <c r="G45" s="7"/>
      <c r="H45" s="7"/>
      <c r="I45" s="7"/>
      <c r="J45" s="7"/>
      <c r="K45" s="7"/>
      <c r="L45" s="7"/>
      <c r="M45" s="7"/>
      <c r="N45" s="7"/>
      <c r="O45" s="7"/>
      <c r="P45" s="7"/>
      <c r="Q45" s="7"/>
      <c r="R45" s="7"/>
      <c r="S45" s="7"/>
      <c r="T45" s="7"/>
      <c r="U45" s="105"/>
      <c r="V45" s="140"/>
      <c r="W45" s="141"/>
      <c r="X45" s="148"/>
    </row>
    <row r="46" spans="1:24" ht="15.75" x14ac:dyDescent="0.25">
      <c r="A46" s="348">
        <v>200</v>
      </c>
      <c r="D46" s="19"/>
      <c r="E46" s="222"/>
      <c r="F46" s="223">
        <f>+A46</f>
        <v>200</v>
      </c>
      <c r="G46" s="7"/>
      <c r="H46" s="7"/>
      <c r="I46" s="7"/>
      <c r="J46" s="7"/>
      <c r="K46" s="7"/>
      <c r="L46" s="7"/>
      <c r="M46" s="7"/>
      <c r="N46" s="7"/>
      <c r="O46" s="7"/>
      <c r="P46" s="7"/>
      <c r="Q46" s="7"/>
      <c r="R46" s="7"/>
      <c r="S46" s="7"/>
      <c r="T46" s="7"/>
      <c r="U46" s="105"/>
      <c r="V46" s="140"/>
      <c r="W46" s="141"/>
      <c r="X46" s="148"/>
    </row>
    <row r="47" spans="1:24" x14ac:dyDescent="0.25">
      <c r="D47" s="19"/>
      <c r="E47" s="174"/>
      <c r="F47" s="17"/>
      <c r="G47" s="7"/>
      <c r="H47" s="7"/>
      <c r="I47" s="7"/>
      <c r="J47" s="7"/>
      <c r="K47" s="7"/>
      <c r="L47" s="7"/>
      <c r="M47" s="7"/>
      <c r="N47" s="7"/>
      <c r="O47" s="7"/>
      <c r="P47" s="7"/>
      <c r="Q47" s="7"/>
      <c r="R47" s="7"/>
      <c r="S47" s="7"/>
      <c r="T47" s="7"/>
      <c r="U47" s="105"/>
      <c r="V47" s="140"/>
      <c r="W47" s="141"/>
      <c r="X47" s="148"/>
    </row>
    <row r="48" spans="1:24" x14ac:dyDescent="0.25">
      <c r="D48" s="19"/>
      <c r="E48" s="169"/>
      <c r="F48" s="125"/>
      <c r="G48" s="7"/>
      <c r="H48" s="7"/>
      <c r="I48" s="7"/>
      <c r="J48" s="7"/>
      <c r="K48" s="7"/>
      <c r="L48" s="7"/>
      <c r="M48" s="7"/>
      <c r="N48" s="7"/>
      <c r="O48" s="7"/>
      <c r="P48" s="7"/>
      <c r="Q48" s="7"/>
      <c r="R48" s="7"/>
      <c r="S48" s="7"/>
      <c r="T48" s="7"/>
      <c r="U48" s="105"/>
      <c r="V48" s="140"/>
      <c r="W48" s="141"/>
      <c r="X48" s="148"/>
    </row>
    <row r="49" spans="1:24" x14ac:dyDescent="0.25">
      <c r="D49" s="19"/>
      <c r="E49" s="7"/>
      <c r="F49" s="7"/>
      <c r="G49" s="7"/>
      <c r="H49" s="7"/>
      <c r="I49" s="7"/>
      <c r="J49" s="7"/>
      <c r="K49" s="7"/>
      <c r="L49" s="7"/>
      <c r="M49" s="7"/>
      <c r="N49" s="7"/>
      <c r="O49" s="7"/>
      <c r="P49" s="7"/>
      <c r="Q49" s="7"/>
      <c r="R49" s="7"/>
      <c r="S49" s="7"/>
      <c r="T49" s="7"/>
      <c r="U49" s="105"/>
      <c r="V49" s="140"/>
      <c r="W49" s="141"/>
      <c r="X49" s="148"/>
    </row>
    <row r="50" spans="1:24" x14ac:dyDescent="0.25">
      <c r="D50" s="19"/>
      <c r="E50" s="607" t="s">
        <v>79</v>
      </c>
      <c r="F50" s="608"/>
      <c r="G50" s="7"/>
      <c r="H50" s="7"/>
      <c r="I50" s="7"/>
      <c r="J50" s="7"/>
      <c r="K50" s="7"/>
      <c r="L50" s="7"/>
      <c r="M50" s="7"/>
      <c r="N50" s="7"/>
      <c r="O50" s="7"/>
      <c r="P50" s="7"/>
      <c r="Q50" s="7"/>
      <c r="R50" s="7"/>
      <c r="S50" s="7"/>
      <c r="T50" s="7"/>
      <c r="U50" s="105"/>
      <c r="V50" s="140"/>
      <c r="W50" s="141"/>
      <c r="X50" s="148"/>
    </row>
    <row r="51" spans="1:24" x14ac:dyDescent="0.25">
      <c r="D51" s="19"/>
      <c r="E51" s="174"/>
      <c r="F51" s="17"/>
      <c r="G51" s="7"/>
      <c r="H51" s="7"/>
      <c r="I51" s="7"/>
      <c r="J51" s="7"/>
      <c r="K51" s="7"/>
      <c r="L51" s="7"/>
      <c r="M51" s="7"/>
      <c r="N51" s="7"/>
      <c r="O51" s="7"/>
      <c r="P51" s="7"/>
      <c r="Q51" s="7"/>
      <c r="R51" s="7"/>
      <c r="S51" s="7"/>
      <c r="T51" s="7"/>
      <c r="U51" s="105"/>
      <c r="V51" s="140"/>
      <c r="W51" s="141"/>
      <c r="X51" s="148"/>
    </row>
    <row r="52" spans="1:24" ht="15.75" x14ac:dyDescent="0.25">
      <c r="A52" s="348">
        <v>30</v>
      </c>
      <c r="D52" s="19"/>
      <c r="E52" s="222"/>
      <c r="F52" s="223">
        <f>+A52</f>
        <v>30</v>
      </c>
      <c r="G52" s="7"/>
      <c r="H52" s="7"/>
      <c r="I52" s="7"/>
      <c r="J52" s="7"/>
      <c r="K52" s="7"/>
      <c r="L52" s="7"/>
      <c r="M52" s="7"/>
      <c r="N52" s="7"/>
      <c r="O52" s="7"/>
      <c r="P52" s="7"/>
      <c r="Q52" s="7"/>
      <c r="R52" s="7"/>
      <c r="S52" s="7"/>
      <c r="T52" s="7"/>
      <c r="U52" s="105"/>
      <c r="V52" s="140"/>
      <c r="W52" s="141"/>
      <c r="X52" s="148"/>
    </row>
    <row r="53" spans="1:24" x14ac:dyDescent="0.25">
      <c r="D53" s="19"/>
      <c r="E53" s="174"/>
      <c r="F53" s="17"/>
      <c r="G53" s="7"/>
      <c r="H53" s="7"/>
      <c r="I53" s="7"/>
      <c r="J53" s="7"/>
      <c r="K53" s="7"/>
      <c r="L53" s="7"/>
      <c r="M53" s="7"/>
      <c r="N53" s="7"/>
      <c r="O53" s="7"/>
      <c r="P53" s="7"/>
      <c r="Q53" s="7"/>
      <c r="R53" s="7"/>
      <c r="S53" s="7"/>
      <c r="T53" s="7"/>
      <c r="U53" s="105"/>
      <c r="V53" s="140"/>
      <c r="W53" s="141"/>
      <c r="X53" s="148"/>
    </row>
    <row r="54" spans="1:24" x14ac:dyDescent="0.25">
      <c r="D54" s="19"/>
      <c r="E54" s="169"/>
      <c r="F54" s="125"/>
      <c r="G54" s="7"/>
      <c r="H54" s="7"/>
      <c r="I54" s="7"/>
      <c r="J54" s="7"/>
      <c r="K54" s="7"/>
      <c r="L54" s="7"/>
      <c r="M54" s="7"/>
      <c r="N54" s="7"/>
      <c r="O54" s="7"/>
      <c r="P54" s="7"/>
      <c r="Q54" s="7"/>
      <c r="R54" s="7"/>
      <c r="S54" s="7"/>
      <c r="T54" s="7"/>
      <c r="U54" s="105"/>
      <c r="V54" s="140"/>
      <c r="W54" s="141"/>
      <c r="X54" s="148"/>
    </row>
    <row r="55" spans="1:24" x14ac:dyDescent="0.25">
      <c r="D55" s="19"/>
      <c r="E55" s="7"/>
      <c r="F55" s="7"/>
      <c r="G55" s="7"/>
      <c r="H55" s="7"/>
      <c r="I55" s="7"/>
      <c r="J55" s="7"/>
      <c r="K55" s="7"/>
      <c r="L55" s="7"/>
      <c r="M55" s="7"/>
      <c r="N55" s="7"/>
      <c r="O55" s="7"/>
      <c r="P55" s="7"/>
      <c r="Q55" s="7"/>
      <c r="R55" s="7"/>
      <c r="S55" s="7"/>
      <c r="T55" s="7"/>
      <c r="U55" s="105"/>
      <c r="V55" s="140"/>
      <c r="W55" s="141"/>
      <c r="X55" s="148"/>
    </row>
    <row r="56" spans="1:24" x14ac:dyDescent="0.25">
      <c r="D56" s="19"/>
      <c r="E56" s="7"/>
      <c r="F56" s="7"/>
      <c r="G56" s="7"/>
      <c r="H56" s="7"/>
      <c r="I56" s="7"/>
      <c r="J56" s="7"/>
      <c r="K56" s="7"/>
      <c r="L56" s="7"/>
      <c r="M56" s="7"/>
      <c r="N56" s="7"/>
      <c r="O56" s="7"/>
      <c r="P56" s="7"/>
      <c r="Q56" s="7"/>
      <c r="R56" s="7"/>
      <c r="S56" s="7"/>
      <c r="T56" s="7"/>
      <c r="U56" s="105"/>
      <c r="V56" s="140"/>
      <c r="W56" s="141"/>
      <c r="X56" s="148"/>
    </row>
    <row r="57" spans="1:24" x14ac:dyDescent="0.25">
      <c r="D57" s="19"/>
      <c r="E57" s="607" t="s">
        <v>75</v>
      </c>
      <c r="F57" s="608"/>
      <c r="G57" s="7"/>
      <c r="H57" s="7"/>
      <c r="I57" s="7"/>
      <c r="J57" s="7"/>
      <c r="K57" s="7"/>
      <c r="L57" s="7"/>
      <c r="M57" s="7"/>
      <c r="N57" s="7"/>
      <c r="O57" s="7"/>
      <c r="P57" s="7"/>
      <c r="Q57" s="7"/>
      <c r="R57" s="7"/>
      <c r="S57" s="7"/>
      <c r="T57" s="7"/>
      <c r="U57" s="105"/>
      <c r="V57" s="140"/>
      <c r="W57" s="141"/>
      <c r="X57" s="148"/>
    </row>
    <row r="58" spans="1:24" x14ac:dyDescent="0.25">
      <c r="D58" s="19"/>
      <c r="E58" s="174"/>
      <c r="F58" s="17"/>
      <c r="G58" s="7"/>
      <c r="H58" s="7"/>
      <c r="I58" s="7"/>
      <c r="J58" s="7"/>
      <c r="K58" s="7"/>
      <c r="L58" s="7"/>
      <c r="M58" s="7"/>
      <c r="N58" s="7"/>
      <c r="O58" s="7"/>
      <c r="P58" s="7"/>
      <c r="Q58" s="7"/>
      <c r="R58" s="7"/>
      <c r="S58" s="7"/>
      <c r="T58" s="7"/>
      <c r="U58" s="105"/>
      <c r="V58" s="140"/>
      <c r="W58" s="141"/>
      <c r="X58" s="148"/>
    </row>
    <row r="59" spans="1:24" ht="15.75" x14ac:dyDescent="0.25">
      <c r="A59" s="348">
        <v>220</v>
      </c>
      <c r="D59" s="19"/>
      <c r="E59" s="222"/>
      <c r="F59" s="223">
        <f>+A59</f>
        <v>220</v>
      </c>
      <c r="G59" s="7"/>
      <c r="H59" s="7"/>
      <c r="I59" s="7"/>
      <c r="J59" s="7"/>
      <c r="K59" s="7"/>
      <c r="L59" s="7"/>
      <c r="M59" s="7"/>
      <c r="N59" s="7"/>
      <c r="O59" s="7"/>
      <c r="P59" s="7"/>
      <c r="Q59" s="7"/>
      <c r="R59" s="7"/>
      <c r="S59" s="7"/>
      <c r="T59" s="7"/>
      <c r="U59" s="105"/>
      <c r="V59" s="140"/>
      <c r="W59" s="141"/>
      <c r="X59" s="148"/>
    </row>
    <row r="60" spans="1:24" x14ac:dyDescent="0.25">
      <c r="D60" s="19"/>
      <c r="E60" s="174"/>
      <c r="F60" s="17"/>
      <c r="G60" s="7"/>
      <c r="H60" s="7"/>
      <c r="I60" s="7"/>
      <c r="J60" s="7"/>
      <c r="K60" s="7"/>
      <c r="L60" s="7"/>
      <c r="M60" s="7"/>
      <c r="N60" s="7"/>
      <c r="O60" s="7"/>
      <c r="P60" s="7"/>
      <c r="Q60" s="7"/>
      <c r="R60" s="7"/>
      <c r="S60" s="7"/>
      <c r="T60" s="7"/>
      <c r="U60" s="105"/>
      <c r="V60" s="140"/>
      <c r="W60" s="141"/>
      <c r="X60" s="148"/>
    </row>
    <row r="61" spans="1:24" x14ac:dyDescent="0.25">
      <c r="D61" s="19"/>
      <c r="E61" s="169"/>
      <c r="F61" s="125"/>
      <c r="G61" s="7"/>
      <c r="H61" s="7"/>
      <c r="I61" s="7"/>
      <c r="J61" s="7"/>
      <c r="K61" s="7"/>
      <c r="L61" s="7"/>
      <c r="M61" s="7"/>
      <c r="N61" s="7"/>
      <c r="O61" s="7"/>
      <c r="P61" s="7"/>
      <c r="Q61" s="7"/>
      <c r="R61" s="7"/>
      <c r="S61" s="7"/>
      <c r="T61" s="7"/>
      <c r="U61" s="105"/>
      <c r="V61" s="140"/>
      <c r="W61" s="141"/>
      <c r="X61" s="148"/>
    </row>
    <row r="62" spans="1:24" ht="21" customHeight="1" x14ac:dyDescent="0.25">
      <c r="D62" s="19"/>
      <c r="E62" s="7"/>
      <c r="F62" s="7"/>
      <c r="G62" s="7"/>
      <c r="U62" s="105"/>
      <c r="V62" s="140"/>
      <c r="W62" s="141"/>
      <c r="X62" s="148"/>
    </row>
    <row r="63" spans="1:24" x14ac:dyDescent="0.25">
      <c r="D63" s="19" t="s">
        <v>177</v>
      </c>
      <c r="E63" s="345" t="s">
        <v>178</v>
      </c>
      <c r="F63" s="346" t="s">
        <v>179</v>
      </c>
      <c r="G63" s="346" t="s">
        <v>180</v>
      </c>
      <c r="H63" s="343" t="s">
        <v>176</v>
      </c>
      <c r="I63" s="343" t="s">
        <v>15</v>
      </c>
      <c r="J63" s="343" t="s">
        <v>0</v>
      </c>
      <c r="K63" s="343" t="s">
        <v>1</v>
      </c>
      <c r="L63" s="343" t="s">
        <v>2</v>
      </c>
      <c r="M63" s="343" t="s">
        <v>8</v>
      </c>
      <c r="N63" s="343" t="s">
        <v>9</v>
      </c>
      <c r="O63" s="343" t="s">
        <v>10</v>
      </c>
      <c r="P63" s="343" t="s">
        <v>11</v>
      </c>
      <c r="Q63" s="343" t="s">
        <v>12</v>
      </c>
      <c r="R63" s="343" t="s">
        <v>13</v>
      </c>
      <c r="S63" s="343" t="s">
        <v>3</v>
      </c>
      <c r="T63" s="344" t="s">
        <v>14</v>
      </c>
      <c r="U63" s="105"/>
      <c r="V63" s="140"/>
      <c r="W63" s="141"/>
      <c r="X63" s="148"/>
    </row>
    <row r="64" spans="1:24" ht="33.75" customHeight="1" x14ac:dyDescent="0.25">
      <c r="A64" s="34" t="str">
        <f>B64&amp;" kWh"</f>
        <v>70 kWh</v>
      </c>
      <c r="B64" s="121">
        <f>ROUND(INDEX(H64:T64,1,Diagram!$U$5),0)</f>
        <v>70</v>
      </c>
      <c r="C64" s="139"/>
      <c r="D64" s="19" t="str">
        <f>"("&amp;V64&amp;")"</f>
        <v>(29)</v>
      </c>
      <c r="E64" s="133" t="s">
        <v>35</v>
      </c>
      <c r="F64" s="8" t="s">
        <v>62</v>
      </c>
      <c r="G64" s="32" t="s">
        <v>4</v>
      </c>
      <c r="H64" s="379">
        <f>SUM(I64:T64)</f>
        <v>1220</v>
      </c>
      <c r="I64" s="153">
        <f>+I37*$F$46/100</f>
        <v>200</v>
      </c>
      <c r="J64" s="154">
        <f t="shared" ref="J64:T64" si="0">+J37*$F$46/100</f>
        <v>160</v>
      </c>
      <c r="K64" s="154">
        <f t="shared" si="0"/>
        <v>100</v>
      </c>
      <c r="L64" s="154">
        <f t="shared" si="0"/>
        <v>90</v>
      </c>
      <c r="M64" s="154">
        <f t="shared" si="0"/>
        <v>50</v>
      </c>
      <c r="N64" s="154">
        <f t="shared" si="0"/>
        <v>60</v>
      </c>
      <c r="O64" s="154">
        <f t="shared" si="0"/>
        <v>80</v>
      </c>
      <c r="P64" s="154">
        <f t="shared" si="0"/>
        <v>70</v>
      </c>
      <c r="Q64" s="154">
        <f t="shared" si="0"/>
        <v>50</v>
      </c>
      <c r="R64" s="154">
        <f t="shared" si="0"/>
        <v>80</v>
      </c>
      <c r="S64" s="154">
        <f t="shared" si="0"/>
        <v>120</v>
      </c>
      <c r="T64" s="155">
        <f t="shared" si="0"/>
        <v>160</v>
      </c>
      <c r="U64" s="104"/>
      <c r="V64" s="289">
        <v>29</v>
      </c>
      <c r="W64" s="141"/>
      <c r="X64" s="148" t="s">
        <v>269</v>
      </c>
    </row>
    <row r="65" spans="1:25" ht="33.75" customHeight="1" x14ac:dyDescent="0.25">
      <c r="A65" s="34" t="str">
        <f>B65&amp;" kWh"</f>
        <v>30 kWh</v>
      </c>
      <c r="B65" s="121">
        <f>ROUND(INDEX(H65:T65,1,Diagram!$U$5),0)</f>
        <v>30</v>
      </c>
      <c r="C65" s="139"/>
      <c r="D65" s="19"/>
      <c r="E65" s="133" t="s">
        <v>36</v>
      </c>
      <c r="F65" s="8" t="s">
        <v>63</v>
      </c>
      <c r="G65" s="146"/>
      <c r="H65" s="380">
        <f>SUM(I65:T65)</f>
        <v>360</v>
      </c>
      <c r="I65" s="156">
        <f>+I39*$F$52/100</f>
        <v>30</v>
      </c>
      <c r="J65" s="157">
        <f t="shared" ref="J65:T65" si="1">+J39*$F$52/100</f>
        <v>30</v>
      </c>
      <c r="K65" s="157">
        <f t="shared" si="1"/>
        <v>30</v>
      </c>
      <c r="L65" s="157">
        <f t="shared" si="1"/>
        <v>30</v>
      </c>
      <c r="M65" s="157">
        <f t="shared" si="1"/>
        <v>30</v>
      </c>
      <c r="N65" s="157">
        <f t="shared" si="1"/>
        <v>30</v>
      </c>
      <c r="O65" s="157">
        <f t="shared" si="1"/>
        <v>30</v>
      </c>
      <c r="P65" s="157">
        <f t="shared" si="1"/>
        <v>30</v>
      </c>
      <c r="Q65" s="157">
        <f t="shared" si="1"/>
        <v>30</v>
      </c>
      <c r="R65" s="157">
        <f t="shared" si="1"/>
        <v>30</v>
      </c>
      <c r="S65" s="157">
        <f t="shared" si="1"/>
        <v>30</v>
      </c>
      <c r="T65" s="158">
        <f t="shared" si="1"/>
        <v>30</v>
      </c>
      <c r="U65" s="104"/>
      <c r="V65" s="152" t="s">
        <v>39</v>
      </c>
      <c r="W65" s="141"/>
      <c r="X65" s="148" t="s">
        <v>270</v>
      </c>
    </row>
    <row r="66" spans="1:25" ht="33.75" customHeight="1" x14ac:dyDescent="0.25">
      <c r="A66" s="34" t="str">
        <f>B66&amp;" kWh"</f>
        <v>198 kWh</v>
      </c>
      <c r="B66" s="121">
        <f>ROUND(INDEX(H66:T66,1,Diagram!$U$5),0)</f>
        <v>198</v>
      </c>
      <c r="C66" s="139"/>
      <c r="D66" s="19" t="str">
        <f t="shared" ref="D66" si="2">"("&amp;V66&amp;")"</f>
        <v>(30)</v>
      </c>
      <c r="E66" s="133" t="s">
        <v>6</v>
      </c>
      <c r="F66" s="8" t="s">
        <v>64</v>
      </c>
      <c r="G66" s="146" t="s">
        <v>4</v>
      </c>
      <c r="H66" s="381">
        <f>SUM(I66:T66)</f>
        <v>1551</v>
      </c>
      <c r="I66" s="159">
        <f>+I41*$F$59/100</f>
        <v>44</v>
      </c>
      <c r="J66" s="160">
        <f t="shared" ref="J66:T66" si="3">+J41*$F$59/100</f>
        <v>55</v>
      </c>
      <c r="K66" s="160">
        <f t="shared" si="3"/>
        <v>77</v>
      </c>
      <c r="L66" s="160">
        <f t="shared" si="3"/>
        <v>110</v>
      </c>
      <c r="M66" s="160">
        <f t="shared" si="3"/>
        <v>187</v>
      </c>
      <c r="N66" s="160">
        <f t="shared" si="3"/>
        <v>209</v>
      </c>
      <c r="O66" s="160">
        <f t="shared" si="3"/>
        <v>220</v>
      </c>
      <c r="P66" s="160">
        <f t="shared" si="3"/>
        <v>198</v>
      </c>
      <c r="Q66" s="160">
        <f t="shared" si="3"/>
        <v>176</v>
      </c>
      <c r="R66" s="160">
        <f t="shared" si="3"/>
        <v>132</v>
      </c>
      <c r="S66" s="160">
        <f t="shared" si="3"/>
        <v>88</v>
      </c>
      <c r="T66" s="161">
        <f t="shared" si="3"/>
        <v>55</v>
      </c>
      <c r="U66" s="104"/>
      <c r="V66" s="290">
        <v>30</v>
      </c>
      <c r="W66" s="141"/>
      <c r="X66" s="148" t="s">
        <v>271</v>
      </c>
    </row>
    <row r="67" spans="1:25" x14ac:dyDescent="0.25">
      <c r="D67" s="19"/>
      <c r="E67" s="7"/>
      <c r="F67" s="7"/>
      <c r="G67" s="7"/>
      <c r="H67" s="7"/>
      <c r="I67" s="7"/>
      <c r="J67" s="7"/>
      <c r="K67" s="7"/>
      <c r="L67" s="7"/>
      <c r="M67" s="7"/>
      <c r="N67" s="7"/>
      <c r="O67" s="7"/>
      <c r="P67" s="7"/>
      <c r="Q67" s="7"/>
      <c r="R67" s="7"/>
      <c r="S67" s="7"/>
      <c r="T67" s="7"/>
      <c r="U67" s="105"/>
      <c r="V67" s="140"/>
      <c r="W67" s="141"/>
      <c r="X67" s="148"/>
    </row>
    <row r="68" spans="1:25" ht="15.75" thickBot="1" x14ac:dyDescent="0.3">
      <c r="D68" s="19"/>
      <c r="E68" s="7"/>
      <c r="F68" s="7"/>
      <c r="G68" s="7"/>
      <c r="H68" s="7"/>
      <c r="I68" s="7"/>
      <c r="J68" s="7"/>
      <c r="K68" s="7"/>
      <c r="L68" s="7"/>
      <c r="M68" s="7"/>
      <c r="N68" s="7"/>
      <c r="O68" s="7"/>
      <c r="P68" s="7"/>
      <c r="Q68" s="7"/>
      <c r="R68" s="7"/>
      <c r="S68" s="7"/>
      <c r="T68" s="7"/>
      <c r="U68" s="105"/>
      <c r="V68" s="131"/>
      <c r="W68" s="141"/>
      <c r="X68" s="148"/>
    </row>
    <row r="69" spans="1:25" ht="27.75" customHeight="1" thickBot="1" x14ac:dyDescent="0.3">
      <c r="D69" s="375"/>
      <c r="E69" s="376" t="s">
        <v>273</v>
      </c>
      <c r="F69" s="377"/>
      <c r="G69" s="377"/>
      <c r="H69" s="377"/>
      <c r="I69" s="377"/>
      <c r="J69" s="377"/>
      <c r="K69" s="377"/>
      <c r="L69" s="377"/>
      <c r="M69" s="377"/>
      <c r="N69" s="377"/>
      <c r="O69" s="377"/>
      <c r="P69" s="377"/>
      <c r="Q69" s="377"/>
      <c r="R69" s="377"/>
      <c r="S69" s="377"/>
      <c r="T69" s="377"/>
      <c r="U69" s="378"/>
      <c r="V69" s="131"/>
      <c r="W69" s="141"/>
      <c r="X69" s="148"/>
    </row>
    <row r="70" spans="1:25" ht="20.25" customHeight="1" x14ac:dyDescent="0.25">
      <c r="D70" s="19"/>
      <c r="E70" s="603" t="s">
        <v>168</v>
      </c>
      <c r="F70" s="369" t="s">
        <v>169</v>
      </c>
      <c r="G70" s="370" t="s">
        <v>4</v>
      </c>
      <c r="H70" s="371">
        <f t="shared" ref="H70:H71" si="4">SUM(I70:T70)</f>
        <v>1385.5</v>
      </c>
      <c r="I70" s="372">
        <f>+I154</f>
        <v>122</v>
      </c>
      <c r="J70" s="373">
        <f t="shared" ref="J70:T70" si="5">+J154</f>
        <v>107.5</v>
      </c>
      <c r="K70" s="373">
        <f t="shared" si="5"/>
        <v>88.5</v>
      </c>
      <c r="L70" s="373">
        <f t="shared" si="5"/>
        <v>100</v>
      </c>
      <c r="M70" s="373">
        <f t="shared" si="5"/>
        <v>118.5</v>
      </c>
      <c r="N70" s="373">
        <f t="shared" si="5"/>
        <v>134.5</v>
      </c>
      <c r="O70" s="373">
        <f t="shared" si="5"/>
        <v>150</v>
      </c>
      <c r="P70" s="373">
        <f t="shared" si="5"/>
        <v>134</v>
      </c>
      <c r="Q70" s="373">
        <f t="shared" si="5"/>
        <v>113</v>
      </c>
      <c r="R70" s="373">
        <f t="shared" si="5"/>
        <v>106</v>
      </c>
      <c r="S70" s="373">
        <f t="shared" si="5"/>
        <v>104</v>
      </c>
      <c r="T70" s="374">
        <f t="shared" si="5"/>
        <v>107.5</v>
      </c>
      <c r="U70" s="105"/>
      <c r="V70" s="131"/>
      <c r="W70" s="141"/>
      <c r="X70" s="148" t="s">
        <v>272</v>
      </c>
    </row>
    <row r="71" spans="1:25" ht="20.25" customHeight="1" thickBot="1" x14ac:dyDescent="0.3">
      <c r="D71" s="19"/>
      <c r="E71" s="604"/>
      <c r="F71" s="275" t="s">
        <v>170</v>
      </c>
      <c r="G71" s="276" t="s">
        <v>4</v>
      </c>
      <c r="H71" s="285">
        <f t="shared" si="4"/>
        <v>-662</v>
      </c>
      <c r="I71" s="281">
        <f t="shared" ref="I71:T71" si="6">+I155</f>
        <v>312</v>
      </c>
      <c r="J71" s="282">
        <f t="shared" si="6"/>
        <v>210</v>
      </c>
      <c r="K71" s="282">
        <f t="shared" si="6"/>
        <v>46</v>
      </c>
      <c r="L71" s="282">
        <f t="shared" si="6"/>
        <v>-40</v>
      </c>
      <c r="M71" s="282">
        <f t="shared" si="6"/>
        <v>-274</v>
      </c>
      <c r="N71" s="282">
        <f t="shared" si="6"/>
        <v>-298</v>
      </c>
      <c r="O71" s="282">
        <f t="shared" si="6"/>
        <v>-280</v>
      </c>
      <c r="P71" s="282">
        <f t="shared" si="6"/>
        <v>-256</v>
      </c>
      <c r="Q71" s="282">
        <f t="shared" si="6"/>
        <v>-252</v>
      </c>
      <c r="R71" s="282">
        <f t="shared" si="6"/>
        <v>-104</v>
      </c>
      <c r="S71" s="282">
        <f t="shared" si="6"/>
        <v>64</v>
      </c>
      <c r="T71" s="283">
        <f t="shared" si="6"/>
        <v>210</v>
      </c>
      <c r="U71" s="105"/>
      <c r="V71" s="131"/>
      <c r="W71" s="141"/>
      <c r="X71" s="148"/>
    </row>
    <row r="72" spans="1:25" ht="20.25" customHeight="1" x14ac:dyDescent="0.25">
      <c r="D72" s="19"/>
      <c r="E72" s="604"/>
      <c r="F72" s="275" t="s">
        <v>171</v>
      </c>
      <c r="G72" s="277" t="s">
        <v>4</v>
      </c>
      <c r="H72" s="286">
        <f>+H70+H71</f>
        <v>723.5</v>
      </c>
      <c r="I72" s="31"/>
      <c r="J72" s="31"/>
      <c r="K72" s="31"/>
      <c r="L72" s="31"/>
      <c r="M72" s="31"/>
      <c r="N72" s="31"/>
      <c r="O72" s="31"/>
      <c r="P72" s="31"/>
      <c r="Q72" s="31"/>
      <c r="R72" s="31"/>
      <c r="S72" s="31"/>
      <c r="T72" s="104"/>
      <c r="U72" s="105"/>
      <c r="V72" s="131"/>
      <c r="W72" s="141"/>
      <c r="X72" s="148"/>
    </row>
    <row r="73" spans="1:25" ht="20.25" customHeight="1" thickBot="1" x14ac:dyDescent="0.3">
      <c r="D73" s="19"/>
      <c r="E73" s="116" t="s">
        <v>172</v>
      </c>
      <c r="F73" s="272" t="s">
        <v>52</v>
      </c>
      <c r="G73" s="605">
        <f>+H70/H72</f>
        <v>1.9149965445749828</v>
      </c>
      <c r="H73" s="606"/>
      <c r="I73" s="106"/>
      <c r="J73" s="106"/>
      <c r="K73" s="106"/>
      <c r="L73" s="106"/>
      <c r="M73" s="106"/>
      <c r="N73" s="106"/>
      <c r="O73" s="106"/>
      <c r="P73" s="106"/>
      <c r="Q73" s="106"/>
      <c r="R73" s="106"/>
      <c r="S73" s="106"/>
      <c r="T73" s="252"/>
      <c r="U73" s="105"/>
      <c r="V73" s="131"/>
      <c r="W73" s="141"/>
      <c r="X73" s="148"/>
    </row>
    <row r="74" spans="1:25" ht="37.5" customHeight="1" thickBot="1" x14ac:dyDescent="0.3">
      <c r="D74" s="138"/>
      <c r="E74" s="27"/>
      <c r="F74" s="27"/>
      <c r="G74" s="27"/>
      <c r="H74" s="27"/>
      <c r="I74" s="27"/>
      <c r="J74" s="27"/>
      <c r="K74" s="27"/>
      <c r="L74" s="27"/>
      <c r="M74" s="27"/>
      <c r="N74" s="27"/>
      <c r="O74" s="27"/>
      <c r="P74" s="27"/>
      <c r="Q74" s="27"/>
      <c r="R74" s="27"/>
      <c r="S74" s="27"/>
      <c r="T74" s="27"/>
      <c r="U74" s="114"/>
      <c r="V74" s="131"/>
      <c r="W74" s="141"/>
      <c r="X74" s="148"/>
    </row>
    <row r="75" spans="1:25" ht="31.5" customHeight="1" thickBot="1" x14ac:dyDescent="0.3">
      <c r="D75" s="218"/>
      <c r="E75" s="219" t="s">
        <v>100</v>
      </c>
      <c r="F75" s="220"/>
      <c r="G75" s="220"/>
      <c r="H75" s="220"/>
      <c r="I75" s="220"/>
      <c r="J75" s="220"/>
      <c r="K75" s="220"/>
      <c r="L75" s="220"/>
      <c r="M75" s="220"/>
      <c r="N75" s="220"/>
      <c r="O75" s="220"/>
      <c r="P75" s="220"/>
      <c r="Q75" s="220"/>
      <c r="R75" s="220"/>
      <c r="S75" s="220"/>
      <c r="T75" s="220"/>
      <c r="U75" s="221"/>
      <c r="V75" s="131"/>
      <c r="W75" s="141"/>
      <c r="X75" s="148"/>
    </row>
    <row r="76" spans="1:25" ht="11.25" customHeight="1" x14ac:dyDescent="0.25">
      <c r="D76" s="19"/>
      <c r="E76" s="7"/>
      <c r="F76" s="7"/>
      <c r="G76" s="7"/>
      <c r="H76" s="7"/>
      <c r="I76" s="7"/>
      <c r="J76" s="7"/>
      <c r="K76" s="7"/>
      <c r="L76" s="7"/>
      <c r="M76" s="7"/>
      <c r="N76" s="7"/>
      <c r="O76" s="7"/>
      <c r="P76" s="7"/>
      <c r="Q76" s="7"/>
      <c r="R76" s="7"/>
      <c r="S76" s="7"/>
      <c r="T76" s="7"/>
      <c r="U76" s="105"/>
      <c r="W76" s="141"/>
      <c r="X76" s="150"/>
      <c r="Y76" s="34"/>
    </row>
    <row r="77" spans="1:25" ht="22.5" customHeight="1" x14ac:dyDescent="0.25">
      <c r="D77" s="19"/>
      <c r="E77" s="313" t="s">
        <v>106</v>
      </c>
      <c r="F77" s="314"/>
      <c r="G77" s="314"/>
      <c r="H77" s="314"/>
      <c r="I77" s="314"/>
      <c r="J77" s="314"/>
      <c r="K77" s="314"/>
      <c r="L77" s="314"/>
      <c r="M77" s="314"/>
      <c r="N77" s="314"/>
      <c r="O77" s="314"/>
      <c r="P77" s="314"/>
      <c r="Q77" s="314"/>
      <c r="R77" s="314"/>
      <c r="S77" s="314"/>
      <c r="T77" s="315"/>
      <c r="U77" s="105"/>
      <c r="W77" s="141"/>
      <c r="X77" s="150"/>
      <c r="Y77" s="34"/>
    </row>
    <row r="78" spans="1:25" ht="14.25" customHeight="1" x14ac:dyDescent="0.25">
      <c r="D78" s="19" t="s">
        <v>177</v>
      </c>
      <c r="E78" s="345" t="s">
        <v>178</v>
      </c>
      <c r="F78" s="346" t="s">
        <v>179</v>
      </c>
      <c r="G78" s="346" t="s">
        <v>180</v>
      </c>
      <c r="H78" s="384" t="s">
        <v>176</v>
      </c>
      <c r="I78" s="343" t="s">
        <v>15</v>
      </c>
      <c r="J78" s="343" t="s">
        <v>0</v>
      </c>
      <c r="K78" s="343" t="s">
        <v>1</v>
      </c>
      <c r="L78" s="343" t="s">
        <v>2</v>
      </c>
      <c r="M78" s="343" t="s">
        <v>8</v>
      </c>
      <c r="N78" s="343" t="s">
        <v>9</v>
      </c>
      <c r="O78" s="343" t="s">
        <v>10</v>
      </c>
      <c r="P78" s="343" t="s">
        <v>11</v>
      </c>
      <c r="Q78" s="343" t="s">
        <v>12</v>
      </c>
      <c r="R78" s="343" t="s">
        <v>13</v>
      </c>
      <c r="S78" s="343" t="s">
        <v>3</v>
      </c>
      <c r="T78" s="344" t="s">
        <v>14</v>
      </c>
      <c r="U78" s="105"/>
      <c r="W78" s="141"/>
      <c r="X78" s="150"/>
      <c r="Y78" s="34"/>
    </row>
    <row r="79" spans="1:25" ht="17.25" customHeight="1" x14ac:dyDescent="0.25">
      <c r="A79" s="34"/>
      <c r="B79" s="121"/>
      <c r="C79" s="139"/>
      <c r="D79" s="19" t="str">
        <f t="shared" ref="D79:D81" si="7">"("&amp;V79&amp;")"</f>
        <v>(-)</v>
      </c>
      <c r="E79" s="312" t="s">
        <v>245</v>
      </c>
      <c r="F79" s="188"/>
      <c r="G79" s="224"/>
      <c r="H79" s="383"/>
      <c r="I79" s="471">
        <f>IF(I64&gt;0,I66/I64,0)</f>
        <v>0.22</v>
      </c>
      <c r="J79" s="472">
        <f t="shared" ref="J79:T79" si="8">IF(J64&gt;0,J66/J64,0)</f>
        <v>0.34375</v>
      </c>
      <c r="K79" s="472">
        <f t="shared" si="8"/>
        <v>0.77</v>
      </c>
      <c r="L79" s="472">
        <f t="shared" si="8"/>
        <v>1.2222222222222223</v>
      </c>
      <c r="M79" s="472">
        <f t="shared" si="8"/>
        <v>3.74</v>
      </c>
      <c r="N79" s="472">
        <f t="shared" si="8"/>
        <v>3.4833333333333334</v>
      </c>
      <c r="O79" s="472">
        <f t="shared" si="8"/>
        <v>2.75</v>
      </c>
      <c r="P79" s="472">
        <f t="shared" si="8"/>
        <v>2.8285714285714287</v>
      </c>
      <c r="Q79" s="472">
        <f t="shared" si="8"/>
        <v>3.52</v>
      </c>
      <c r="R79" s="472">
        <f t="shared" si="8"/>
        <v>1.65</v>
      </c>
      <c r="S79" s="472">
        <f t="shared" si="8"/>
        <v>0.73333333333333328</v>
      </c>
      <c r="T79" s="473">
        <f t="shared" si="8"/>
        <v>0.34375</v>
      </c>
      <c r="U79" s="105"/>
      <c r="V79" s="290" t="s">
        <v>104</v>
      </c>
      <c r="W79" s="227"/>
      <c r="X79" s="150"/>
      <c r="Y79" s="34"/>
    </row>
    <row r="80" spans="1:25" ht="17.25" customHeight="1" x14ac:dyDescent="0.25">
      <c r="A80" s="34"/>
      <c r="B80" s="121"/>
      <c r="C80" s="139"/>
      <c r="D80" s="19"/>
      <c r="E80" s="468" t="s">
        <v>249</v>
      </c>
      <c r="F80" s="12"/>
      <c r="G80" s="469"/>
      <c r="H80" s="470"/>
      <c r="I80" s="474" t="str">
        <f>I33</f>
        <v>NO</v>
      </c>
      <c r="J80" s="475"/>
      <c r="K80" s="475"/>
      <c r="L80" s="475"/>
      <c r="M80" s="475"/>
      <c r="N80" s="475"/>
      <c r="O80" s="475"/>
      <c r="P80" s="475"/>
      <c r="Q80" s="475"/>
      <c r="R80" s="475"/>
      <c r="S80" s="475"/>
      <c r="T80" s="476"/>
      <c r="U80" s="105"/>
      <c r="V80" s="290"/>
      <c r="W80" s="141"/>
      <c r="X80" s="150"/>
      <c r="Y80" s="34"/>
    </row>
    <row r="81" spans="1:25" ht="17.25" customHeight="1" x14ac:dyDescent="0.25">
      <c r="A81" s="34"/>
      <c r="B81" s="121"/>
      <c r="C81" s="139"/>
      <c r="D81" s="19" t="str">
        <f t="shared" si="7"/>
        <v>(32)</v>
      </c>
      <c r="E81" s="468" t="s">
        <v>246</v>
      </c>
      <c r="F81" s="12" t="s">
        <v>248</v>
      </c>
      <c r="G81" s="469"/>
      <c r="H81" s="470"/>
      <c r="I81" s="474">
        <f>IF($I$80="YES",IF(I79&gt;0,(I79^$N$33+1/(I79^$N$33)-$L$33)/(I79^$N$33+1/(I79^$N$33)),1),1)</f>
        <v>1</v>
      </c>
      <c r="J81" s="474">
        <f t="shared" ref="J81:T81" si="9">IF($I$80="YES",IF(J79&gt;0,(J79^$N$33+1/(J79^$N$33)-$L$33)/(J79^$N$33+1/(J79^$N$33)),1),1)</f>
        <v>1</v>
      </c>
      <c r="K81" s="475">
        <f t="shared" si="9"/>
        <v>1</v>
      </c>
      <c r="L81" s="475">
        <f t="shared" si="9"/>
        <v>1</v>
      </c>
      <c r="M81" s="475">
        <f t="shared" si="9"/>
        <v>1</v>
      </c>
      <c r="N81" s="475">
        <f t="shared" si="9"/>
        <v>1</v>
      </c>
      <c r="O81" s="475">
        <f t="shared" si="9"/>
        <v>1</v>
      </c>
      <c r="P81" s="475">
        <f t="shared" si="9"/>
        <v>1</v>
      </c>
      <c r="Q81" s="475">
        <f t="shared" si="9"/>
        <v>1</v>
      </c>
      <c r="R81" s="475">
        <f t="shared" si="9"/>
        <v>1</v>
      </c>
      <c r="S81" s="475">
        <f t="shared" si="9"/>
        <v>1</v>
      </c>
      <c r="T81" s="476">
        <f t="shared" si="9"/>
        <v>1</v>
      </c>
      <c r="U81" s="105"/>
      <c r="V81" s="289">
        <v>32</v>
      </c>
      <c r="W81" s="229"/>
      <c r="X81" s="150"/>
      <c r="Y81" s="34"/>
    </row>
    <row r="82" spans="1:25" ht="33.75" customHeight="1" x14ac:dyDescent="0.25">
      <c r="A82" s="34" t="str">
        <f t="shared" ref="A82:A88" si="10">B82&amp;" kWh"</f>
        <v>70 kWh</v>
      </c>
      <c r="B82" s="121">
        <f>ROUND(INDEX(H82:T82,1,Diagram!$U$5),0)</f>
        <v>70</v>
      </c>
      <c r="C82" s="139"/>
      <c r="D82" s="19" t="str">
        <f t="shared" ref="D82:D88" si="11">"("&amp;V82&amp;")"</f>
        <v>(31)</v>
      </c>
      <c r="E82" s="311" t="s">
        <v>37</v>
      </c>
      <c r="F82" s="239" t="s">
        <v>65</v>
      </c>
      <c r="G82" s="240" t="s">
        <v>4</v>
      </c>
      <c r="H82" s="382">
        <f t="shared" ref="H82:H84" si="12">SUM(I82:T82)</f>
        <v>799</v>
      </c>
      <c r="I82" s="386">
        <f>MIN(I64,I66)*I81</f>
        <v>44</v>
      </c>
      <c r="J82" s="387">
        <f t="shared" ref="J82:T82" si="13">MIN(J64,J66)*J81</f>
        <v>55</v>
      </c>
      <c r="K82" s="387">
        <f t="shared" si="13"/>
        <v>77</v>
      </c>
      <c r="L82" s="387">
        <f t="shared" si="13"/>
        <v>90</v>
      </c>
      <c r="M82" s="387">
        <f t="shared" si="13"/>
        <v>50</v>
      </c>
      <c r="N82" s="387">
        <f t="shared" si="13"/>
        <v>60</v>
      </c>
      <c r="O82" s="387">
        <f t="shared" si="13"/>
        <v>80</v>
      </c>
      <c r="P82" s="387">
        <f t="shared" si="13"/>
        <v>70</v>
      </c>
      <c r="Q82" s="387">
        <f t="shared" si="13"/>
        <v>50</v>
      </c>
      <c r="R82" s="387">
        <f t="shared" si="13"/>
        <v>80</v>
      </c>
      <c r="S82" s="387">
        <f t="shared" si="13"/>
        <v>88</v>
      </c>
      <c r="T82" s="388">
        <f t="shared" si="13"/>
        <v>55</v>
      </c>
      <c r="U82" s="105"/>
      <c r="V82" s="289">
        <v>31</v>
      </c>
      <c r="W82" s="227"/>
      <c r="X82" s="228"/>
      <c r="Y82" s="34"/>
    </row>
    <row r="83" spans="1:25" ht="33.75" customHeight="1" x14ac:dyDescent="0.25">
      <c r="A83" s="34" t="str">
        <f t="shared" si="10"/>
        <v>128 kWh</v>
      </c>
      <c r="B83" s="121">
        <f>ROUND(INDEX(H83:T83,1,Diagram!$U$5),0)</f>
        <v>128</v>
      </c>
      <c r="C83" s="139"/>
      <c r="D83" s="19" t="str">
        <f t="shared" si="11"/>
        <v>(33)</v>
      </c>
      <c r="E83" s="312" t="s">
        <v>7</v>
      </c>
      <c r="F83" s="188" t="s">
        <v>66</v>
      </c>
      <c r="G83" s="224" t="s">
        <v>4</v>
      </c>
      <c r="H83" s="383">
        <f t="shared" si="12"/>
        <v>752</v>
      </c>
      <c r="I83" s="389">
        <f t="shared" ref="I83:T83" si="14">+I66-I82</f>
        <v>0</v>
      </c>
      <c r="J83" s="390">
        <f t="shared" si="14"/>
        <v>0</v>
      </c>
      <c r="K83" s="390">
        <f t="shared" si="14"/>
        <v>0</v>
      </c>
      <c r="L83" s="390">
        <f t="shared" si="14"/>
        <v>20</v>
      </c>
      <c r="M83" s="390">
        <f t="shared" si="14"/>
        <v>137</v>
      </c>
      <c r="N83" s="390">
        <f t="shared" si="14"/>
        <v>149</v>
      </c>
      <c r="O83" s="390">
        <f t="shared" si="14"/>
        <v>140</v>
      </c>
      <c r="P83" s="390">
        <f t="shared" si="14"/>
        <v>128</v>
      </c>
      <c r="Q83" s="390">
        <f t="shared" si="14"/>
        <v>126</v>
      </c>
      <c r="R83" s="390">
        <f t="shared" si="14"/>
        <v>52</v>
      </c>
      <c r="S83" s="390">
        <f t="shared" si="14"/>
        <v>0</v>
      </c>
      <c r="T83" s="391">
        <f t="shared" si="14"/>
        <v>0</v>
      </c>
      <c r="U83" s="105"/>
      <c r="V83" s="289">
        <v>33</v>
      </c>
      <c r="W83" s="141"/>
      <c r="X83" s="150"/>
      <c r="Y83" s="34"/>
    </row>
    <row r="84" spans="1:25" ht="33.75" customHeight="1" x14ac:dyDescent="0.25">
      <c r="A84" s="34" t="str">
        <f t="shared" si="10"/>
        <v>30 kWh</v>
      </c>
      <c r="B84" s="121">
        <f>ROUND(INDEX(H84:T84,1,Diagram!$U$5),0)</f>
        <v>30</v>
      </c>
      <c r="C84" s="139"/>
      <c r="D84" s="19" t="str">
        <f t="shared" si="11"/>
        <v>(34)</v>
      </c>
      <c r="E84" s="312" t="s">
        <v>38</v>
      </c>
      <c r="F84" s="188" t="s">
        <v>67</v>
      </c>
      <c r="G84" s="224" t="s">
        <v>4</v>
      </c>
      <c r="H84" s="383">
        <f t="shared" si="12"/>
        <v>200</v>
      </c>
      <c r="I84" s="389">
        <f t="shared" ref="I84:T84" si="15">MIN(I83,I65)</f>
        <v>0</v>
      </c>
      <c r="J84" s="390">
        <f t="shared" si="15"/>
        <v>0</v>
      </c>
      <c r="K84" s="390">
        <f t="shared" si="15"/>
        <v>0</v>
      </c>
      <c r="L84" s="390">
        <f t="shared" si="15"/>
        <v>20</v>
      </c>
      <c r="M84" s="390">
        <f t="shared" si="15"/>
        <v>30</v>
      </c>
      <c r="N84" s="390">
        <f t="shared" si="15"/>
        <v>30</v>
      </c>
      <c r="O84" s="390">
        <f t="shared" si="15"/>
        <v>30</v>
      </c>
      <c r="P84" s="390">
        <f t="shared" si="15"/>
        <v>30</v>
      </c>
      <c r="Q84" s="390">
        <f t="shared" si="15"/>
        <v>30</v>
      </c>
      <c r="R84" s="390">
        <f t="shared" si="15"/>
        <v>30</v>
      </c>
      <c r="S84" s="390">
        <f t="shared" si="15"/>
        <v>0</v>
      </c>
      <c r="T84" s="391">
        <f t="shared" si="15"/>
        <v>0</v>
      </c>
      <c r="U84" s="105"/>
      <c r="V84" s="289">
        <v>34</v>
      </c>
      <c r="W84" s="141"/>
      <c r="X84" s="150"/>
      <c r="Y84" s="34"/>
    </row>
    <row r="85" spans="1:25" ht="33.75" customHeight="1" x14ac:dyDescent="0.25">
      <c r="A85" s="34" t="str">
        <f t="shared" si="10"/>
        <v>98 kWh</v>
      </c>
      <c r="B85" s="121">
        <f>ROUND(INDEX(H85:T85,1,Diagram!$U$5),0)</f>
        <v>98</v>
      </c>
      <c r="C85" s="139"/>
      <c r="D85" s="19" t="str">
        <f t="shared" si="11"/>
        <v>(35)</v>
      </c>
      <c r="E85" s="312" t="s">
        <v>274</v>
      </c>
      <c r="F85" s="188" t="s">
        <v>70</v>
      </c>
      <c r="G85" s="224" t="s">
        <v>4</v>
      </c>
      <c r="H85" s="226">
        <f>+H86</f>
        <v>552</v>
      </c>
      <c r="I85" s="389">
        <f>+I83-I84</f>
        <v>0</v>
      </c>
      <c r="J85" s="390">
        <f t="shared" ref="J85:T85" si="16">+J83-J84</f>
        <v>0</v>
      </c>
      <c r="K85" s="390">
        <f t="shared" si="16"/>
        <v>0</v>
      </c>
      <c r="L85" s="390">
        <f t="shared" si="16"/>
        <v>0</v>
      </c>
      <c r="M85" s="390">
        <f t="shared" si="16"/>
        <v>107</v>
      </c>
      <c r="N85" s="390">
        <f t="shared" si="16"/>
        <v>119</v>
      </c>
      <c r="O85" s="390">
        <f t="shared" si="16"/>
        <v>110</v>
      </c>
      <c r="P85" s="390">
        <f t="shared" si="16"/>
        <v>98</v>
      </c>
      <c r="Q85" s="390">
        <f t="shared" si="16"/>
        <v>96</v>
      </c>
      <c r="R85" s="390">
        <f t="shared" si="16"/>
        <v>22</v>
      </c>
      <c r="S85" s="390">
        <f t="shared" si="16"/>
        <v>0</v>
      </c>
      <c r="T85" s="391">
        <f t="shared" si="16"/>
        <v>0</v>
      </c>
      <c r="U85" s="105"/>
      <c r="V85" s="289">
        <v>35</v>
      </c>
      <c r="W85" s="594"/>
      <c r="X85" s="150"/>
      <c r="Y85" s="34"/>
    </row>
    <row r="86" spans="1:25" ht="33.75" customHeight="1" x14ac:dyDescent="0.25">
      <c r="A86" s="34" t="str">
        <f t="shared" si="10"/>
        <v>0 kWh</v>
      </c>
      <c r="B86" s="121">
        <f>ROUND(INDEX(H86:T86,1,Diagram!$U$5),0)</f>
        <v>0</v>
      </c>
      <c r="C86" s="139"/>
      <c r="D86" s="19" t="str">
        <f t="shared" si="11"/>
        <v>(36)</v>
      </c>
      <c r="E86" s="312" t="s">
        <v>275</v>
      </c>
      <c r="F86" s="188" t="s">
        <v>71</v>
      </c>
      <c r="G86" s="224" t="s">
        <v>4</v>
      </c>
      <c r="H86" s="383">
        <f>SUM(I85:T85)</f>
        <v>552</v>
      </c>
      <c r="I86" s="389"/>
      <c r="J86" s="390"/>
      <c r="K86" s="390"/>
      <c r="L86" s="390"/>
      <c r="M86" s="390"/>
      <c r="N86" s="390"/>
      <c r="O86" s="390"/>
      <c r="P86" s="390"/>
      <c r="Q86" s="390"/>
      <c r="R86" s="390"/>
      <c r="S86" s="390"/>
      <c r="T86" s="391"/>
      <c r="U86" s="105"/>
      <c r="V86" s="289">
        <v>36</v>
      </c>
      <c r="W86" s="141"/>
      <c r="X86" s="150"/>
      <c r="Y86" s="34"/>
    </row>
    <row r="87" spans="1:25" ht="33.75" customHeight="1" x14ac:dyDescent="0.25">
      <c r="A87" s="34" t="str">
        <f t="shared" si="10"/>
        <v>0 kWh</v>
      </c>
      <c r="B87" s="121">
        <f>ROUND(INDEX(H87:T87,1,Diagram!$U$5),0)</f>
        <v>0</v>
      </c>
      <c r="C87" s="139"/>
      <c r="D87" s="19" t="str">
        <f t="shared" si="11"/>
        <v>(37)</v>
      </c>
      <c r="E87" s="312" t="s">
        <v>42</v>
      </c>
      <c r="F87" s="188" t="s">
        <v>279</v>
      </c>
      <c r="G87" s="224" t="s">
        <v>4</v>
      </c>
      <c r="H87" s="226">
        <f>+H88</f>
        <v>421</v>
      </c>
      <c r="I87" s="389">
        <f t="shared" ref="I87:T87" si="17">+I64-I82</f>
        <v>156</v>
      </c>
      <c r="J87" s="390">
        <f t="shared" si="17"/>
        <v>105</v>
      </c>
      <c r="K87" s="390">
        <f t="shared" si="17"/>
        <v>23</v>
      </c>
      <c r="L87" s="390">
        <f t="shared" si="17"/>
        <v>0</v>
      </c>
      <c r="M87" s="390">
        <f t="shared" si="17"/>
        <v>0</v>
      </c>
      <c r="N87" s="390">
        <f t="shared" si="17"/>
        <v>0</v>
      </c>
      <c r="O87" s="390">
        <f t="shared" si="17"/>
        <v>0</v>
      </c>
      <c r="P87" s="390">
        <f t="shared" si="17"/>
        <v>0</v>
      </c>
      <c r="Q87" s="390">
        <f t="shared" si="17"/>
        <v>0</v>
      </c>
      <c r="R87" s="390">
        <f t="shared" si="17"/>
        <v>0</v>
      </c>
      <c r="S87" s="390">
        <f t="shared" si="17"/>
        <v>32</v>
      </c>
      <c r="T87" s="391">
        <f t="shared" si="17"/>
        <v>105</v>
      </c>
      <c r="U87" s="105"/>
      <c r="V87" s="289">
        <v>37</v>
      </c>
      <c r="W87" s="141"/>
      <c r="X87" s="150"/>
      <c r="Y87" s="34"/>
    </row>
    <row r="88" spans="1:25" ht="33.75" customHeight="1" x14ac:dyDescent="0.25">
      <c r="A88" s="34" t="str">
        <f t="shared" si="10"/>
        <v>0 kWh</v>
      </c>
      <c r="B88" s="121">
        <f>+B65-B84</f>
        <v>0</v>
      </c>
      <c r="C88" s="139"/>
      <c r="D88" s="19" t="str">
        <f t="shared" si="11"/>
        <v>(38)</v>
      </c>
      <c r="E88" s="312" t="s">
        <v>40</v>
      </c>
      <c r="F88" s="188" t="s">
        <v>69</v>
      </c>
      <c r="G88" s="224" t="s">
        <v>4</v>
      </c>
      <c r="H88" s="383">
        <f>SUM(I87:T87)</f>
        <v>421</v>
      </c>
      <c r="I88" s="389"/>
      <c r="J88" s="390"/>
      <c r="K88" s="390"/>
      <c r="L88" s="390"/>
      <c r="M88" s="390"/>
      <c r="N88" s="390"/>
      <c r="O88" s="390"/>
      <c r="P88" s="390"/>
      <c r="Q88" s="390"/>
      <c r="R88" s="390"/>
      <c r="S88" s="390"/>
      <c r="T88" s="391"/>
      <c r="U88" s="105"/>
      <c r="V88" s="289">
        <v>38</v>
      </c>
      <c r="W88" s="141"/>
      <c r="X88" s="150"/>
      <c r="Y88" s="34"/>
    </row>
    <row r="89" spans="1:25" ht="15" customHeight="1" thickBot="1" x14ac:dyDescent="0.3">
      <c r="A89" s="34"/>
      <c r="B89" s="34"/>
      <c r="D89" s="138"/>
      <c r="E89" s="27"/>
      <c r="F89" s="27"/>
      <c r="G89" s="27"/>
      <c r="H89" s="27"/>
      <c r="I89" s="27"/>
      <c r="J89" s="27"/>
      <c r="K89" s="27"/>
      <c r="L89" s="27"/>
      <c r="M89" s="27"/>
      <c r="N89" s="27"/>
      <c r="O89" s="27"/>
      <c r="P89" s="27"/>
      <c r="Q89" s="27"/>
      <c r="R89" s="27"/>
      <c r="S89" s="27"/>
      <c r="T89" s="27"/>
      <c r="U89" s="114"/>
      <c r="V89" s="8"/>
      <c r="W89" s="502"/>
      <c r="X89" s="503"/>
      <c r="Y89" s="34"/>
    </row>
    <row r="90" spans="1:25" ht="12.75" customHeight="1" x14ac:dyDescent="0.25">
      <c r="A90" s="34"/>
      <c r="B90" s="34"/>
      <c r="D90" s="122"/>
      <c r="E90" s="123"/>
      <c r="F90" s="123"/>
      <c r="G90" s="123"/>
      <c r="H90" s="298"/>
      <c r="I90" s="120"/>
      <c r="J90" s="120"/>
      <c r="K90" s="120"/>
      <c r="L90" s="120"/>
      <c r="M90" s="120"/>
      <c r="N90" s="120"/>
      <c r="O90" s="120"/>
      <c r="P90" s="120"/>
      <c r="Q90" s="120"/>
      <c r="R90" s="120"/>
      <c r="S90" s="120"/>
      <c r="T90" s="120"/>
      <c r="U90" s="74"/>
      <c r="V90" s="140"/>
      <c r="W90" s="141"/>
      <c r="X90" s="150"/>
      <c r="Y90" s="34"/>
    </row>
    <row r="91" spans="1:25" ht="30.75" customHeight="1" x14ac:dyDescent="0.25">
      <c r="A91" s="34"/>
      <c r="B91" s="34"/>
      <c r="D91" s="19"/>
      <c r="E91" s="313" t="s">
        <v>119</v>
      </c>
      <c r="F91" s="314"/>
      <c r="G91" s="314"/>
      <c r="H91" s="314"/>
      <c r="I91" s="314"/>
      <c r="J91" s="314"/>
      <c r="K91" s="314"/>
      <c r="L91" s="314"/>
      <c r="M91" s="314"/>
      <c r="N91" s="314"/>
      <c r="O91" s="314"/>
      <c r="P91" s="314"/>
      <c r="Q91" s="314"/>
      <c r="R91" s="314"/>
      <c r="S91" s="314"/>
      <c r="T91" s="315"/>
      <c r="U91" s="105"/>
      <c r="V91" s="140"/>
      <c r="W91" s="141"/>
      <c r="X91" s="617" t="s">
        <v>127</v>
      </c>
      <c r="Y91" s="34"/>
    </row>
    <row r="92" spans="1:25" ht="12.75" customHeight="1" x14ac:dyDescent="0.25">
      <c r="A92" s="34"/>
      <c r="B92" s="34"/>
      <c r="D92" s="19" t="s">
        <v>177</v>
      </c>
      <c r="E92" s="345" t="s">
        <v>178</v>
      </c>
      <c r="F92" s="346" t="s">
        <v>179</v>
      </c>
      <c r="G92" s="346" t="s">
        <v>180</v>
      </c>
      <c r="H92" s="343" t="s">
        <v>176</v>
      </c>
      <c r="I92" s="343" t="s">
        <v>15</v>
      </c>
      <c r="J92" s="343" t="s">
        <v>0</v>
      </c>
      <c r="K92" s="343" t="s">
        <v>1</v>
      </c>
      <c r="L92" s="343" t="s">
        <v>2</v>
      </c>
      <c r="M92" s="343" t="s">
        <v>8</v>
      </c>
      <c r="N92" s="343" t="s">
        <v>9</v>
      </c>
      <c r="O92" s="343" t="s">
        <v>10</v>
      </c>
      <c r="P92" s="343" t="s">
        <v>11</v>
      </c>
      <c r="Q92" s="343" t="s">
        <v>12</v>
      </c>
      <c r="R92" s="343" t="s">
        <v>13</v>
      </c>
      <c r="S92" s="343" t="s">
        <v>3</v>
      </c>
      <c r="T92" s="344" t="s">
        <v>14</v>
      </c>
      <c r="U92" s="105"/>
      <c r="V92" s="140"/>
      <c r="W92" s="141"/>
      <c r="X92" s="617"/>
      <c r="Y92" s="34"/>
    </row>
    <row r="93" spans="1:25" ht="21.75" customHeight="1" x14ac:dyDescent="0.25">
      <c r="A93" s="34"/>
      <c r="B93" s="34"/>
      <c r="D93" s="19"/>
      <c r="E93" s="339" t="s">
        <v>120</v>
      </c>
      <c r="F93" s="340"/>
      <c r="G93" s="340"/>
      <c r="H93" s="341" t="str">
        <f>"You have selected:  "&amp;INDEX(Z22:Z23,A28)</f>
        <v>You have selected:  Constant (time independent) EP factors</v>
      </c>
      <c r="I93" s="340"/>
      <c r="J93" s="340"/>
      <c r="K93" s="340"/>
      <c r="L93" s="340"/>
      <c r="M93" s="340"/>
      <c r="N93" s="340"/>
      <c r="O93" s="340"/>
      <c r="P93" s="340"/>
      <c r="Q93" s="340"/>
      <c r="R93" s="340"/>
      <c r="S93" s="340"/>
      <c r="T93" s="342"/>
      <c r="U93" s="105"/>
      <c r="V93" s="140"/>
      <c r="W93" s="236" t="s">
        <v>112</v>
      </c>
      <c r="X93" s="617"/>
      <c r="Y93" s="34"/>
    </row>
    <row r="94" spans="1:25" x14ac:dyDescent="0.25">
      <c r="A94" s="34"/>
      <c r="B94" s="34"/>
      <c r="D94" s="19"/>
      <c r="E94" s="178" t="s">
        <v>107</v>
      </c>
      <c r="F94" s="98" t="s">
        <v>114</v>
      </c>
      <c r="G94" s="9"/>
      <c r="H94" s="112"/>
      <c r="I94" s="108">
        <f>IF($A$28=1,I20,$J$14)</f>
        <v>1</v>
      </c>
      <c r="J94" s="108">
        <f>IF($A$28=1,J20,$J$14)</f>
        <v>1</v>
      </c>
      <c r="K94" s="108">
        <f>IF($A$28=1,K20,$J$14)</f>
        <v>1</v>
      </c>
      <c r="L94" s="108">
        <f>IF($A$28=1,L20,$J$14)</f>
        <v>1</v>
      </c>
      <c r="M94" s="108">
        <f>IF($A$28=1,M20,$J$14)</f>
        <v>1</v>
      </c>
      <c r="N94" s="108">
        <f>IF($A$28=1,N20,$J$14)</f>
        <v>1</v>
      </c>
      <c r="O94" s="108">
        <f>IF($A$28=1,O20,$J$14)</f>
        <v>1</v>
      </c>
      <c r="P94" s="108">
        <f>IF($A$28=1,P20,$J$14)</f>
        <v>1</v>
      </c>
      <c r="Q94" s="108">
        <f>IF($A$28=1,Q20,$J$14)</f>
        <v>1</v>
      </c>
      <c r="R94" s="108">
        <f>IF($A$28=1,R20,$J$14)</f>
        <v>1</v>
      </c>
      <c r="S94" s="108">
        <f>IF($A$28=1,S20,$J$14)</f>
        <v>1</v>
      </c>
      <c r="T94" s="234">
        <f>IF($A$28=1,T20,$J$14)</f>
        <v>1</v>
      </c>
      <c r="U94" s="105"/>
      <c r="V94" s="140"/>
      <c r="W94" s="236" t="s">
        <v>105</v>
      </c>
      <c r="X94" s="617"/>
      <c r="Y94" s="34"/>
    </row>
    <row r="95" spans="1:25" x14ac:dyDescent="0.25">
      <c r="A95" s="34"/>
      <c r="B95" s="34"/>
      <c r="D95" s="19"/>
      <c r="E95" s="182" t="s">
        <v>107</v>
      </c>
      <c r="F95" s="100" t="s">
        <v>116</v>
      </c>
      <c r="G95" s="124"/>
      <c r="H95" s="111"/>
      <c r="I95" s="109">
        <f>IF($A$28=1,I21,$L$14)</f>
        <v>0</v>
      </c>
      <c r="J95" s="109">
        <f>IF($A$28=1,J21,$L$14)</f>
        <v>0</v>
      </c>
      <c r="K95" s="109">
        <f>IF($A$28=1,K21,$L$14)</f>
        <v>0</v>
      </c>
      <c r="L95" s="109">
        <f>IF($A$28=1,L21,$L$14)</f>
        <v>0</v>
      </c>
      <c r="M95" s="109">
        <f>IF($A$28=1,M21,$L$14)</f>
        <v>0</v>
      </c>
      <c r="N95" s="109">
        <f>IF($A$28=1,N21,$L$14)</f>
        <v>0</v>
      </c>
      <c r="O95" s="109">
        <f>IF($A$28=1,O21,$L$14)</f>
        <v>0</v>
      </c>
      <c r="P95" s="109">
        <f>IF($A$28=1,P21,$L$14)</f>
        <v>0</v>
      </c>
      <c r="Q95" s="109">
        <f>IF($A$28=1,Q21,$L$14)</f>
        <v>0</v>
      </c>
      <c r="R95" s="109">
        <f>IF($A$28=1,R21,$L$14)</f>
        <v>0</v>
      </c>
      <c r="S95" s="109">
        <f>IF($A$28=1,S21,$L$14)</f>
        <v>0</v>
      </c>
      <c r="T95" s="235">
        <f>IF($A$28=1,T21,$L$14)</f>
        <v>0</v>
      </c>
      <c r="U95" s="105"/>
      <c r="V95" s="140"/>
      <c r="W95" s="236" t="s">
        <v>105</v>
      </c>
      <c r="X95" s="617"/>
      <c r="Y95" s="34"/>
    </row>
    <row r="96" spans="1:25" x14ac:dyDescent="0.25">
      <c r="A96" s="34"/>
      <c r="B96" s="34"/>
      <c r="D96" s="19"/>
      <c r="E96" s="178" t="s">
        <v>108</v>
      </c>
      <c r="F96" s="98" t="s">
        <v>115</v>
      </c>
      <c r="G96" s="9"/>
      <c r="H96" s="112"/>
      <c r="I96" s="108">
        <f>IF($A$28=1,I23,$J$15)</f>
        <v>0.5</v>
      </c>
      <c r="J96" s="108">
        <f>IF($A$28=1,J23,$J$15)</f>
        <v>0.5</v>
      </c>
      <c r="K96" s="108">
        <f>IF($A$28=1,K23,$J$15)</f>
        <v>0.5</v>
      </c>
      <c r="L96" s="108">
        <f>IF($A$28=1,L23,$J$15)</f>
        <v>0.5</v>
      </c>
      <c r="M96" s="108">
        <f>IF($A$28=1,M23,$J$15)</f>
        <v>0.5</v>
      </c>
      <c r="N96" s="108">
        <f>IF($A$28=1,N23,$J$15)</f>
        <v>0.5</v>
      </c>
      <c r="O96" s="108">
        <f>IF($A$28=1,O23,$J$15)</f>
        <v>0.5</v>
      </c>
      <c r="P96" s="108">
        <f>IF($A$28=1,P23,$J$15)</f>
        <v>0.5</v>
      </c>
      <c r="Q96" s="108">
        <f>IF($A$28=1,Q23,$J$15)</f>
        <v>0.5</v>
      </c>
      <c r="R96" s="108">
        <f>IF($A$28=1,R23,$J$15)</f>
        <v>0.5</v>
      </c>
      <c r="S96" s="108">
        <f>IF($A$28=1,S23,$J$15)</f>
        <v>0.5</v>
      </c>
      <c r="T96" s="234">
        <f>IF($A$28=1,T23,$J$15)</f>
        <v>0.5</v>
      </c>
      <c r="U96" s="105"/>
      <c r="V96" s="140"/>
      <c r="W96" s="236" t="s">
        <v>105</v>
      </c>
      <c r="X96" s="617"/>
      <c r="Y96" s="34"/>
    </row>
    <row r="97" spans="1:25" x14ac:dyDescent="0.25">
      <c r="A97" s="34"/>
      <c r="B97" s="34"/>
      <c r="D97" s="19"/>
      <c r="E97" s="182" t="s">
        <v>108</v>
      </c>
      <c r="F97" s="100" t="s">
        <v>117</v>
      </c>
      <c r="G97" s="124"/>
      <c r="H97" s="111"/>
      <c r="I97" s="109">
        <f>IF($A$28=1,I24,$L$15)</f>
        <v>2</v>
      </c>
      <c r="J97" s="109">
        <f>IF($A$28=1,J24,$L$15)</f>
        <v>2</v>
      </c>
      <c r="K97" s="109">
        <f>IF($A$28=1,K24,$L$15)</f>
        <v>2</v>
      </c>
      <c r="L97" s="109">
        <f>IF($A$28=1,L24,$L$15)</f>
        <v>2</v>
      </c>
      <c r="M97" s="109">
        <f>IF($A$28=1,M24,$L$15)</f>
        <v>2</v>
      </c>
      <c r="N97" s="109">
        <f>IF($A$28=1,N24,$L$15)</f>
        <v>2</v>
      </c>
      <c r="O97" s="109">
        <f>IF($A$28=1,O24,$L$15)</f>
        <v>2</v>
      </c>
      <c r="P97" s="109">
        <f>IF($A$28=1,P24,$L$15)</f>
        <v>2</v>
      </c>
      <c r="Q97" s="109">
        <f>IF($A$28=1,Q24,$L$15)</f>
        <v>2</v>
      </c>
      <c r="R97" s="109">
        <f>IF($A$28=1,R24,$L$15)</f>
        <v>2</v>
      </c>
      <c r="S97" s="109">
        <f>IF($A$28=1,S24,$L$15)</f>
        <v>2</v>
      </c>
      <c r="T97" s="235">
        <f>IF($A$28=1,T24,$L$15)</f>
        <v>2</v>
      </c>
      <c r="U97" s="105"/>
      <c r="V97" s="140"/>
      <c r="W97" s="236" t="s">
        <v>105</v>
      </c>
      <c r="X97" s="617"/>
      <c r="Y97" s="34"/>
    </row>
    <row r="98" spans="1:25" ht="18.75" x14ac:dyDescent="0.25">
      <c r="A98" s="34"/>
      <c r="B98" s="34"/>
      <c r="D98" s="19"/>
      <c r="E98" s="317"/>
      <c r="F98" s="232"/>
      <c r="G98" s="232"/>
      <c r="H98" s="237"/>
      <c r="I98" s="232"/>
      <c r="J98" s="232"/>
      <c r="K98" s="232"/>
      <c r="L98" s="232"/>
      <c r="M98" s="232"/>
      <c r="N98" s="232"/>
      <c r="O98" s="232"/>
      <c r="P98" s="232"/>
      <c r="Q98" s="232"/>
      <c r="R98" s="232"/>
      <c r="S98" s="232"/>
      <c r="T98" s="318"/>
      <c r="U98" s="105"/>
      <c r="V98" s="140"/>
      <c r="W98" s="236"/>
      <c r="X98" s="617"/>
      <c r="Y98" s="34"/>
    </row>
    <row r="99" spans="1:25" ht="31.5" customHeight="1" x14ac:dyDescent="0.25">
      <c r="A99" s="34"/>
      <c r="B99" s="34"/>
      <c r="D99" s="19" t="str">
        <f t="shared" ref="D99:D102" si="18">"("&amp;V99&amp;")"</f>
        <v>(39)</v>
      </c>
      <c r="E99" s="609" t="s">
        <v>121</v>
      </c>
      <c r="F99" s="239" t="s">
        <v>122</v>
      </c>
      <c r="G99" s="240" t="s">
        <v>4</v>
      </c>
      <c r="H99" s="241">
        <f>SUM(I99:T99)</f>
        <v>1551</v>
      </c>
      <c r="I99" s="242">
        <f>+I66*I94</f>
        <v>44</v>
      </c>
      <c r="J99" s="243">
        <f>+J66*J94</f>
        <v>55</v>
      </c>
      <c r="K99" s="243">
        <f>+K66*K94</f>
        <v>77</v>
      </c>
      <c r="L99" s="243">
        <f>+L66*L94</f>
        <v>110</v>
      </c>
      <c r="M99" s="243">
        <f>+M66*M94</f>
        <v>187</v>
      </c>
      <c r="N99" s="243">
        <f>+N66*N94</f>
        <v>209</v>
      </c>
      <c r="O99" s="243">
        <f>+O66*O94</f>
        <v>220</v>
      </c>
      <c r="P99" s="243">
        <f>+P66*P94</f>
        <v>198</v>
      </c>
      <c r="Q99" s="243">
        <f>+Q66*Q94</f>
        <v>176</v>
      </c>
      <c r="R99" s="243">
        <f>+R66*R94</f>
        <v>132</v>
      </c>
      <c r="S99" s="243">
        <f>+S66*S94</f>
        <v>88</v>
      </c>
      <c r="T99" s="244">
        <f>+T66*T94</f>
        <v>55</v>
      </c>
      <c r="U99" s="105"/>
      <c r="V99" s="289">
        <v>39</v>
      </c>
      <c r="W99" s="227"/>
      <c r="X99" s="238" t="s">
        <v>265</v>
      </c>
      <c r="Y99" s="34"/>
    </row>
    <row r="100" spans="1:25" ht="31.5" customHeight="1" x14ac:dyDescent="0.25">
      <c r="A100" s="34"/>
      <c r="B100" s="34"/>
      <c r="D100" s="19" t="str">
        <f t="shared" si="18"/>
        <v>(39)</v>
      </c>
      <c r="E100" s="610"/>
      <c r="F100" s="195" t="s">
        <v>123</v>
      </c>
      <c r="G100" s="245" t="s">
        <v>4</v>
      </c>
      <c r="H100" s="246">
        <f>SUM(I100:T100)</f>
        <v>0</v>
      </c>
      <c r="I100" s="247">
        <f>+I66*I95</f>
        <v>0</v>
      </c>
      <c r="J100" s="248">
        <f>+J66*J95</f>
        <v>0</v>
      </c>
      <c r="K100" s="248">
        <f>+K66*K95</f>
        <v>0</v>
      </c>
      <c r="L100" s="248">
        <f>+L66*L95</f>
        <v>0</v>
      </c>
      <c r="M100" s="248">
        <f>+M66*M95</f>
        <v>0</v>
      </c>
      <c r="N100" s="248">
        <f>+N66*N95</f>
        <v>0</v>
      </c>
      <c r="O100" s="248">
        <f>+O66*O95</f>
        <v>0</v>
      </c>
      <c r="P100" s="248">
        <f>+P66*P95</f>
        <v>0</v>
      </c>
      <c r="Q100" s="248">
        <f>+Q66*Q95</f>
        <v>0</v>
      </c>
      <c r="R100" s="248">
        <f>+R66*R95</f>
        <v>0</v>
      </c>
      <c r="S100" s="248">
        <f>+S66*S95</f>
        <v>0</v>
      </c>
      <c r="T100" s="249">
        <f>+T66*T95</f>
        <v>0</v>
      </c>
      <c r="U100" s="105"/>
      <c r="V100" s="289">
        <v>39</v>
      </c>
      <c r="W100" s="229"/>
      <c r="X100" s="238" t="s">
        <v>124</v>
      </c>
      <c r="Y100" s="34"/>
    </row>
    <row r="101" spans="1:25" ht="31.5" customHeight="1" x14ac:dyDescent="0.25">
      <c r="A101" s="34"/>
      <c r="B101" s="34"/>
      <c r="D101" s="19" t="str">
        <f t="shared" si="18"/>
        <v>(19)</v>
      </c>
      <c r="E101" s="609" t="s">
        <v>128</v>
      </c>
      <c r="F101" s="239" t="s">
        <v>125</v>
      </c>
      <c r="G101" s="240" t="s">
        <v>4</v>
      </c>
      <c r="H101" s="241">
        <f>SUM(I101:T101)</f>
        <v>210.5</v>
      </c>
      <c r="I101" s="242">
        <f>+I96*I87</f>
        <v>78</v>
      </c>
      <c r="J101" s="243">
        <f>+J96*J87</f>
        <v>52.5</v>
      </c>
      <c r="K101" s="243">
        <f>+K96*K87</f>
        <v>11.5</v>
      </c>
      <c r="L101" s="243">
        <f>+L96*L87</f>
        <v>0</v>
      </c>
      <c r="M101" s="243">
        <f>+M96*M87</f>
        <v>0</v>
      </c>
      <c r="N101" s="243">
        <f>+N96*N87</f>
        <v>0</v>
      </c>
      <c r="O101" s="243">
        <f>+O96*O87</f>
        <v>0</v>
      </c>
      <c r="P101" s="243">
        <f>+P96*P87</f>
        <v>0</v>
      </c>
      <c r="Q101" s="243">
        <f>+Q96*Q87</f>
        <v>0</v>
      </c>
      <c r="R101" s="243">
        <f>+R96*R87</f>
        <v>0</v>
      </c>
      <c r="S101" s="243">
        <f>+S96*S87</f>
        <v>16</v>
      </c>
      <c r="T101" s="244">
        <f>+T96*T87</f>
        <v>52.5</v>
      </c>
      <c r="U101" s="105"/>
      <c r="V101" s="289">
        <v>19</v>
      </c>
      <c r="W101" s="227"/>
      <c r="X101" s="238" t="s">
        <v>264</v>
      </c>
      <c r="Y101" s="34"/>
    </row>
    <row r="102" spans="1:25" ht="31.5" customHeight="1" x14ac:dyDescent="0.25">
      <c r="A102" s="34"/>
      <c r="B102" s="34"/>
      <c r="D102" s="19" t="str">
        <f t="shared" si="18"/>
        <v>(19)</v>
      </c>
      <c r="E102" s="610"/>
      <c r="F102" s="195" t="s">
        <v>126</v>
      </c>
      <c r="G102" s="245" t="s">
        <v>4</v>
      </c>
      <c r="H102" s="246">
        <f>SUM(I102:T102)</f>
        <v>842</v>
      </c>
      <c r="I102" s="247">
        <f>+I97*I87</f>
        <v>312</v>
      </c>
      <c r="J102" s="248">
        <f>+J97*J87</f>
        <v>210</v>
      </c>
      <c r="K102" s="248">
        <f>+K97*K87</f>
        <v>46</v>
      </c>
      <c r="L102" s="248">
        <f>+L97*L87</f>
        <v>0</v>
      </c>
      <c r="M102" s="248">
        <f>+M97*M87</f>
        <v>0</v>
      </c>
      <c r="N102" s="248">
        <f>+N97*N87</f>
        <v>0</v>
      </c>
      <c r="O102" s="248">
        <f>+O97*O87</f>
        <v>0</v>
      </c>
      <c r="P102" s="248">
        <f>+P97*P87</f>
        <v>0</v>
      </c>
      <c r="Q102" s="248">
        <f>+Q97*Q87</f>
        <v>0</v>
      </c>
      <c r="R102" s="248">
        <f>+R97*R87</f>
        <v>0</v>
      </c>
      <c r="S102" s="248">
        <f>+S97*S87</f>
        <v>64</v>
      </c>
      <c r="T102" s="249">
        <f>+T97*T87</f>
        <v>210</v>
      </c>
      <c r="U102" s="105"/>
      <c r="V102" s="289">
        <v>19</v>
      </c>
      <c r="W102" s="594"/>
      <c r="X102" s="148"/>
      <c r="Y102" s="34"/>
    </row>
    <row r="103" spans="1:25" ht="10.5" customHeight="1" x14ac:dyDescent="0.25">
      <c r="A103" s="34"/>
      <c r="B103" s="34"/>
      <c r="D103" s="19"/>
      <c r="E103" s="231"/>
      <c r="F103" s="232"/>
      <c r="G103" s="232"/>
      <c r="H103" s="237"/>
      <c r="I103" s="232"/>
      <c r="J103" s="232"/>
      <c r="K103" s="232"/>
      <c r="L103" s="232"/>
      <c r="M103" s="232"/>
      <c r="N103" s="232"/>
      <c r="O103" s="232"/>
      <c r="P103" s="232"/>
      <c r="Q103" s="232"/>
      <c r="R103" s="232"/>
      <c r="S103" s="232"/>
      <c r="T103" s="232"/>
      <c r="U103" s="105"/>
      <c r="V103" s="140"/>
      <c r="W103" s="236"/>
      <c r="X103" s="150"/>
      <c r="Y103" s="34"/>
    </row>
    <row r="104" spans="1:25" ht="30.75" customHeight="1" x14ac:dyDescent="0.25">
      <c r="A104" s="34"/>
      <c r="B104" s="34"/>
      <c r="D104" s="19"/>
      <c r="E104" s="319" t="s">
        <v>138</v>
      </c>
      <c r="F104" s="320"/>
      <c r="G104" s="320"/>
      <c r="H104" s="320"/>
      <c r="I104" s="320"/>
      <c r="J104" s="320"/>
      <c r="K104" s="320"/>
      <c r="L104" s="320"/>
      <c r="M104" s="320"/>
      <c r="N104" s="320"/>
      <c r="O104" s="320"/>
      <c r="P104" s="320"/>
      <c r="Q104" s="320"/>
      <c r="R104" s="320"/>
      <c r="S104" s="320"/>
      <c r="T104" s="321"/>
      <c r="U104" s="105"/>
      <c r="V104" s="140"/>
      <c r="W104" s="141"/>
      <c r="X104" s="150"/>
      <c r="Y104" s="34"/>
    </row>
    <row r="105" spans="1:25" ht="21.75" customHeight="1" x14ac:dyDescent="0.25">
      <c r="A105" s="34"/>
      <c r="B105" s="34"/>
      <c r="D105" s="19"/>
      <c r="E105" s="322" t="s">
        <v>141</v>
      </c>
      <c r="F105" s="233"/>
      <c r="G105" s="233"/>
      <c r="I105" s="233"/>
      <c r="J105" s="233"/>
      <c r="K105" s="233"/>
      <c r="L105" s="233"/>
      <c r="M105" s="233"/>
      <c r="N105" s="233"/>
      <c r="O105" s="233"/>
      <c r="P105" s="233"/>
      <c r="Q105" s="233"/>
      <c r="R105" s="233"/>
      <c r="S105" s="233"/>
      <c r="T105" s="316"/>
      <c r="U105" s="105"/>
      <c r="V105" s="140"/>
      <c r="W105" s="236"/>
      <c r="X105" s="150"/>
      <c r="Y105" s="34"/>
    </row>
    <row r="106" spans="1:25" x14ac:dyDescent="0.25">
      <c r="A106" s="34"/>
      <c r="B106" s="34"/>
      <c r="D106" s="19"/>
      <c r="E106" s="323" t="s">
        <v>109</v>
      </c>
      <c r="F106" s="98" t="s">
        <v>113</v>
      </c>
      <c r="G106" s="98"/>
      <c r="H106" s="112"/>
      <c r="I106" s="108">
        <f t="shared" ref="I106:T106" si="19">+I$94</f>
        <v>1</v>
      </c>
      <c r="J106" s="108">
        <f t="shared" si="19"/>
        <v>1</v>
      </c>
      <c r="K106" s="108">
        <f t="shared" si="19"/>
        <v>1</v>
      </c>
      <c r="L106" s="108">
        <f t="shared" si="19"/>
        <v>1</v>
      </c>
      <c r="M106" s="108">
        <f t="shared" si="19"/>
        <v>1</v>
      </c>
      <c r="N106" s="108">
        <f t="shared" si="19"/>
        <v>1</v>
      </c>
      <c r="O106" s="108">
        <f t="shared" si="19"/>
        <v>1</v>
      </c>
      <c r="P106" s="108">
        <f t="shared" si="19"/>
        <v>1</v>
      </c>
      <c r="Q106" s="108">
        <f t="shared" si="19"/>
        <v>1</v>
      </c>
      <c r="R106" s="108">
        <f t="shared" si="19"/>
        <v>1</v>
      </c>
      <c r="S106" s="108">
        <f t="shared" si="19"/>
        <v>1</v>
      </c>
      <c r="T106" s="234">
        <f t="shared" si="19"/>
        <v>1</v>
      </c>
      <c r="U106" s="105"/>
      <c r="V106" s="140"/>
      <c r="W106" s="236" t="s">
        <v>143</v>
      </c>
      <c r="X106" s="148"/>
      <c r="Y106" s="34"/>
    </row>
    <row r="107" spans="1:25" x14ac:dyDescent="0.25">
      <c r="A107" s="34"/>
      <c r="B107" s="34"/>
      <c r="D107" s="19"/>
      <c r="E107" s="324" t="s">
        <v>109</v>
      </c>
      <c r="F107" s="100" t="s">
        <v>118</v>
      </c>
      <c r="G107" s="100"/>
      <c r="H107" s="111"/>
      <c r="I107" s="109">
        <f t="shared" ref="I107:T107" si="20">+I$95</f>
        <v>0</v>
      </c>
      <c r="J107" s="109">
        <f t="shared" si="20"/>
        <v>0</v>
      </c>
      <c r="K107" s="109">
        <f t="shared" si="20"/>
        <v>0</v>
      </c>
      <c r="L107" s="109">
        <f t="shared" si="20"/>
        <v>0</v>
      </c>
      <c r="M107" s="109">
        <f t="shared" si="20"/>
        <v>0</v>
      </c>
      <c r="N107" s="109">
        <f t="shared" si="20"/>
        <v>0</v>
      </c>
      <c r="O107" s="109">
        <f t="shared" si="20"/>
        <v>0</v>
      </c>
      <c r="P107" s="109">
        <f t="shared" si="20"/>
        <v>0</v>
      </c>
      <c r="Q107" s="109">
        <f t="shared" si="20"/>
        <v>0</v>
      </c>
      <c r="R107" s="109">
        <f t="shared" si="20"/>
        <v>0</v>
      </c>
      <c r="S107" s="109">
        <f t="shared" si="20"/>
        <v>0</v>
      </c>
      <c r="T107" s="235">
        <f t="shared" si="20"/>
        <v>0</v>
      </c>
      <c r="U107" s="105"/>
      <c r="V107" s="140"/>
      <c r="W107" s="236" t="s">
        <v>144</v>
      </c>
      <c r="X107" s="148"/>
      <c r="Y107" s="34"/>
    </row>
    <row r="108" spans="1:25" x14ac:dyDescent="0.25">
      <c r="A108" s="34"/>
      <c r="B108" s="34"/>
      <c r="D108" s="19"/>
      <c r="E108" s="178" t="s">
        <v>110</v>
      </c>
      <c r="F108" s="98" t="s">
        <v>113</v>
      </c>
      <c r="G108" s="98"/>
      <c r="H108" s="112"/>
      <c r="I108" s="108">
        <f t="shared" ref="I108:T108" si="21">+I$94</f>
        <v>1</v>
      </c>
      <c r="J108" s="108">
        <f t="shared" si="21"/>
        <v>1</v>
      </c>
      <c r="K108" s="108">
        <f t="shared" si="21"/>
        <v>1</v>
      </c>
      <c r="L108" s="108">
        <f t="shared" si="21"/>
        <v>1</v>
      </c>
      <c r="M108" s="108">
        <f t="shared" si="21"/>
        <v>1</v>
      </c>
      <c r="N108" s="108">
        <f t="shared" si="21"/>
        <v>1</v>
      </c>
      <c r="O108" s="108">
        <f t="shared" si="21"/>
        <v>1</v>
      </c>
      <c r="P108" s="108">
        <f t="shared" si="21"/>
        <v>1</v>
      </c>
      <c r="Q108" s="108">
        <f t="shared" si="21"/>
        <v>1</v>
      </c>
      <c r="R108" s="108">
        <f t="shared" si="21"/>
        <v>1</v>
      </c>
      <c r="S108" s="108">
        <f t="shared" si="21"/>
        <v>1</v>
      </c>
      <c r="T108" s="234">
        <f t="shared" si="21"/>
        <v>1</v>
      </c>
      <c r="U108" s="105"/>
      <c r="V108" s="140"/>
      <c r="W108" s="236"/>
      <c r="X108" s="148"/>
      <c r="Y108" s="34"/>
    </row>
    <row r="109" spans="1:25" x14ac:dyDescent="0.25">
      <c r="A109" s="34"/>
      <c r="B109" s="34"/>
      <c r="D109" s="19"/>
      <c r="E109" s="182" t="s">
        <v>110</v>
      </c>
      <c r="F109" s="100" t="s">
        <v>118</v>
      </c>
      <c r="G109" s="100"/>
      <c r="H109" s="111"/>
      <c r="I109" s="109">
        <f t="shared" ref="I109:T109" si="22">+I$95</f>
        <v>0</v>
      </c>
      <c r="J109" s="109">
        <f t="shared" si="22"/>
        <v>0</v>
      </c>
      <c r="K109" s="109">
        <f t="shared" si="22"/>
        <v>0</v>
      </c>
      <c r="L109" s="109">
        <f t="shared" si="22"/>
        <v>0</v>
      </c>
      <c r="M109" s="109">
        <f t="shared" si="22"/>
        <v>0</v>
      </c>
      <c r="N109" s="109">
        <f t="shared" si="22"/>
        <v>0</v>
      </c>
      <c r="O109" s="109">
        <f t="shared" si="22"/>
        <v>0</v>
      </c>
      <c r="P109" s="109">
        <f t="shared" si="22"/>
        <v>0</v>
      </c>
      <c r="Q109" s="109">
        <f t="shared" si="22"/>
        <v>0</v>
      </c>
      <c r="R109" s="109">
        <f t="shared" si="22"/>
        <v>0</v>
      </c>
      <c r="S109" s="109">
        <f t="shared" si="22"/>
        <v>0</v>
      </c>
      <c r="T109" s="235">
        <f t="shared" si="22"/>
        <v>0</v>
      </c>
      <c r="U109" s="105"/>
      <c r="V109" s="140"/>
      <c r="W109" s="236"/>
      <c r="X109" s="148"/>
      <c r="Y109" s="34"/>
    </row>
    <row r="110" spans="1:25" x14ac:dyDescent="0.25">
      <c r="A110" s="34"/>
      <c r="B110" s="34"/>
      <c r="D110" s="19"/>
      <c r="E110" s="180"/>
      <c r="F110" s="30"/>
      <c r="G110" s="7"/>
      <c r="H110" s="31"/>
      <c r="I110" s="31"/>
      <c r="J110" s="31"/>
      <c r="K110" s="31"/>
      <c r="L110" s="31"/>
      <c r="M110" s="31"/>
      <c r="N110" s="31"/>
      <c r="O110" s="31"/>
      <c r="P110" s="31"/>
      <c r="Q110" s="31"/>
      <c r="R110" s="31"/>
      <c r="S110" s="31"/>
      <c r="T110" s="18"/>
      <c r="U110" s="105"/>
      <c r="V110" s="140"/>
      <c r="W110" s="141"/>
      <c r="X110" s="148"/>
      <c r="Y110" s="34"/>
    </row>
    <row r="111" spans="1:25" ht="15.75" x14ac:dyDescent="0.25">
      <c r="A111" s="34"/>
      <c r="B111" s="34"/>
      <c r="D111" s="19"/>
      <c r="E111" s="325" t="s">
        <v>142</v>
      </c>
      <c r="F111" s="30"/>
      <c r="G111" s="7"/>
      <c r="H111" s="31"/>
      <c r="I111" s="31"/>
      <c r="J111" s="31"/>
      <c r="K111" s="31"/>
      <c r="L111" s="31"/>
      <c r="M111" s="31"/>
      <c r="N111" s="31"/>
      <c r="O111" s="31"/>
      <c r="P111" s="31"/>
      <c r="Q111" s="31"/>
      <c r="R111" s="31"/>
      <c r="S111" s="31"/>
      <c r="T111" s="18"/>
      <c r="U111" s="105"/>
      <c r="V111" s="140"/>
      <c r="W111" s="141"/>
      <c r="X111" s="148"/>
      <c r="Y111" s="34"/>
    </row>
    <row r="112" spans="1:25" ht="21" customHeight="1" x14ac:dyDescent="0.25">
      <c r="A112" s="34"/>
      <c r="B112" s="34"/>
      <c r="D112" s="19" t="str">
        <f t="shared" ref="D112:D117" si="23">"("&amp;V112&amp;")"</f>
        <v>(24)</v>
      </c>
      <c r="E112" s="609" t="s">
        <v>133</v>
      </c>
      <c r="F112" s="250" t="s">
        <v>131</v>
      </c>
      <c r="G112" s="240" t="s">
        <v>4</v>
      </c>
      <c r="H112" s="241">
        <f t="shared" ref="H112:H117" si="24">SUM(I112:T112)</f>
        <v>200</v>
      </c>
      <c r="I112" s="242">
        <f>+I106*I84</f>
        <v>0</v>
      </c>
      <c r="J112" s="243">
        <f>+J106*J84</f>
        <v>0</v>
      </c>
      <c r="K112" s="243">
        <f>+K106*K84</f>
        <v>0</v>
      </c>
      <c r="L112" s="243">
        <f>+L106*L84</f>
        <v>20</v>
      </c>
      <c r="M112" s="243">
        <f>+M106*M84</f>
        <v>30</v>
      </c>
      <c r="N112" s="243">
        <f>+N106*N84</f>
        <v>30</v>
      </c>
      <c r="O112" s="243">
        <f>+O106*O84</f>
        <v>30</v>
      </c>
      <c r="P112" s="243">
        <f>+P106*P84</f>
        <v>30</v>
      </c>
      <c r="Q112" s="243">
        <f>+Q106*Q84</f>
        <v>30</v>
      </c>
      <c r="R112" s="243">
        <f>+R106*R84</f>
        <v>30</v>
      </c>
      <c r="S112" s="243">
        <f>+S106*S84</f>
        <v>0</v>
      </c>
      <c r="T112" s="244">
        <f>+T106*T84</f>
        <v>0</v>
      </c>
      <c r="U112" s="105"/>
      <c r="V112" s="291">
        <v>24</v>
      </c>
      <c r="W112" s="227"/>
      <c r="X112" s="148"/>
      <c r="Y112" s="34"/>
    </row>
    <row r="113" spans="1:25" ht="21" customHeight="1" x14ac:dyDescent="0.25">
      <c r="A113" s="34"/>
      <c r="B113" s="34"/>
      <c r="D113" s="19" t="str">
        <f t="shared" si="23"/>
        <v>(24)</v>
      </c>
      <c r="E113" s="610"/>
      <c r="F113" s="251" t="s">
        <v>132</v>
      </c>
      <c r="G113" s="245" t="s">
        <v>4</v>
      </c>
      <c r="H113" s="246">
        <f t="shared" si="24"/>
        <v>0</v>
      </c>
      <c r="I113" s="247">
        <f>+I107*I84</f>
        <v>0</v>
      </c>
      <c r="J113" s="248">
        <f>+J107*J84</f>
        <v>0</v>
      </c>
      <c r="K113" s="248">
        <f>+K107*K84</f>
        <v>0</v>
      </c>
      <c r="L113" s="248">
        <f>+L107*L84</f>
        <v>0</v>
      </c>
      <c r="M113" s="248">
        <f>+M107*M84</f>
        <v>0</v>
      </c>
      <c r="N113" s="248">
        <f>+N107*N84</f>
        <v>0</v>
      </c>
      <c r="O113" s="248">
        <f>+O107*O84</f>
        <v>0</v>
      </c>
      <c r="P113" s="248">
        <f>+P107*P84</f>
        <v>0</v>
      </c>
      <c r="Q113" s="248">
        <f>+Q107*Q84</f>
        <v>0</v>
      </c>
      <c r="R113" s="248">
        <f>+R107*R84</f>
        <v>0</v>
      </c>
      <c r="S113" s="248">
        <f>+S107*S84</f>
        <v>0</v>
      </c>
      <c r="T113" s="249">
        <f>+T107*T84</f>
        <v>0</v>
      </c>
      <c r="U113" s="105"/>
      <c r="V113" s="292">
        <v>24</v>
      </c>
      <c r="W113" s="229"/>
      <c r="X113" s="148"/>
      <c r="Y113" s="34"/>
    </row>
    <row r="114" spans="1:25" ht="21" customHeight="1" x14ac:dyDescent="0.25">
      <c r="A114" s="34"/>
      <c r="B114" s="34"/>
      <c r="D114" s="19" t="str">
        <f t="shared" si="23"/>
        <v>(25)</v>
      </c>
      <c r="E114" s="609" t="s">
        <v>183</v>
      </c>
      <c r="F114" s="9" t="s">
        <v>134</v>
      </c>
      <c r="G114" s="240" t="s">
        <v>4</v>
      </c>
      <c r="H114" s="241">
        <f t="shared" si="24"/>
        <v>552</v>
      </c>
      <c r="I114" s="242">
        <f>+I108*I85</f>
        <v>0</v>
      </c>
      <c r="J114" s="243">
        <f>+J108*J85</f>
        <v>0</v>
      </c>
      <c r="K114" s="243">
        <f>+K108*K85</f>
        <v>0</v>
      </c>
      <c r="L114" s="243">
        <f>+L108*L85</f>
        <v>0</v>
      </c>
      <c r="M114" s="243">
        <f>+M108*M85</f>
        <v>107</v>
      </c>
      <c r="N114" s="243">
        <f>+N108*N85</f>
        <v>119</v>
      </c>
      <c r="O114" s="243">
        <f>+O108*O85</f>
        <v>110</v>
      </c>
      <c r="P114" s="243">
        <f>+P108*P85</f>
        <v>98</v>
      </c>
      <c r="Q114" s="243">
        <f>+Q108*Q85</f>
        <v>96</v>
      </c>
      <c r="R114" s="243">
        <f>+R108*R85</f>
        <v>22</v>
      </c>
      <c r="S114" s="243">
        <f>+S108*S85</f>
        <v>0</v>
      </c>
      <c r="T114" s="244">
        <f>+T108*T85</f>
        <v>0</v>
      </c>
      <c r="U114" s="105"/>
      <c r="V114" s="291">
        <v>25</v>
      </c>
      <c r="W114" s="227"/>
      <c r="X114" s="148"/>
      <c r="Y114" s="34"/>
    </row>
    <row r="115" spans="1:25" ht="21" customHeight="1" x14ac:dyDescent="0.25">
      <c r="A115" s="34"/>
      <c r="B115" s="34"/>
      <c r="D115" s="19" t="str">
        <f t="shared" si="23"/>
        <v>(25)</v>
      </c>
      <c r="E115" s="610"/>
      <c r="F115" s="195" t="s">
        <v>135</v>
      </c>
      <c r="G115" s="245" t="s">
        <v>4</v>
      </c>
      <c r="H115" s="246">
        <f t="shared" si="24"/>
        <v>0</v>
      </c>
      <c r="I115" s="247">
        <f>+I109*I85</f>
        <v>0</v>
      </c>
      <c r="J115" s="248">
        <f>+J109*J85</f>
        <v>0</v>
      </c>
      <c r="K115" s="248">
        <f>+K109*K85</f>
        <v>0</v>
      </c>
      <c r="L115" s="248">
        <f>+L109*L85</f>
        <v>0</v>
      </c>
      <c r="M115" s="248">
        <f>+M109*M85</f>
        <v>0</v>
      </c>
      <c r="N115" s="248">
        <f>+N109*N85</f>
        <v>0</v>
      </c>
      <c r="O115" s="248">
        <f>+O109*O85</f>
        <v>0</v>
      </c>
      <c r="P115" s="248">
        <f>+P109*P85</f>
        <v>0</v>
      </c>
      <c r="Q115" s="248">
        <f>+Q109*Q85</f>
        <v>0</v>
      </c>
      <c r="R115" s="248">
        <f>+R109*R85</f>
        <v>0</v>
      </c>
      <c r="S115" s="248">
        <f>+S109*S85</f>
        <v>0</v>
      </c>
      <c r="T115" s="249">
        <f>+T109*T85</f>
        <v>0</v>
      </c>
      <c r="U115" s="105"/>
      <c r="V115" s="292">
        <v>25</v>
      </c>
      <c r="W115" s="229"/>
      <c r="X115" s="148"/>
      <c r="Y115" s="34"/>
    </row>
    <row r="116" spans="1:25" ht="21" customHeight="1" x14ac:dyDescent="0.25">
      <c r="A116" s="34"/>
      <c r="B116" s="34"/>
      <c r="D116" s="19" t="str">
        <f t="shared" si="23"/>
        <v>(23)</v>
      </c>
      <c r="E116" s="609" t="s">
        <v>136</v>
      </c>
      <c r="F116" s="9" t="s">
        <v>129</v>
      </c>
      <c r="G116" s="240" t="s">
        <v>4</v>
      </c>
      <c r="H116" s="241">
        <f t="shared" si="24"/>
        <v>752</v>
      </c>
      <c r="I116" s="242">
        <f>+I112+I114</f>
        <v>0</v>
      </c>
      <c r="J116" s="243">
        <f>+J112+J114</f>
        <v>0</v>
      </c>
      <c r="K116" s="243">
        <f>+K112+K114</f>
        <v>0</v>
      </c>
      <c r="L116" s="243">
        <f>+L112+L114</f>
        <v>20</v>
      </c>
      <c r="M116" s="243">
        <f>+M112+M114</f>
        <v>137</v>
      </c>
      <c r="N116" s="243">
        <f>+N112+N114</f>
        <v>149</v>
      </c>
      <c r="O116" s="243">
        <f>+O112+O114</f>
        <v>140</v>
      </c>
      <c r="P116" s="243">
        <f>+P112+P114</f>
        <v>128</v>
      </c>
      <c r="Q116" s="243">
        <f>+Q112+Q114</f>
        <v>126</v>
      </c>
      <c r="R116" s="243">
        <f>+R112+R114</f>
        <v>52</v>
      </c>
      <c r="S116" s="243">
        <f>+S112+S114</f>
        <v>0</v>
      </c>
      <c r="T116" s="244">
        <f>+T112+T114</f>
        <v>0</v>
      </c>
      <c r="U116" s="105"/>
      <c r="V116" s="291">
        <v>23</v>
      </c>
      <c r="W116" s="227"/>
      <c r="X116" s="148"/>
      <c r="Y116" s="34"/>
    </row>
    <row r="117" spans="1:25" ht="21" customHeight="1" x14ac:dyDescent="0.25">
      <c r="A117" s="34"/>
      <c r="B117" s="34"/>
      <c r="D117" s="19" t="str">
        <f t="shared" si="23"/>
        <v>(23)</v>
      </c>
      <c r="E117" s="610"/>
      <c r="F117" s="195" t="s">
        <v>130</v>
      </c>
      <c r="G117" s="245" t="s">
        <v>4</v>
      </c>
      <c r="H117" s="246">
        <f t="shared" si="24"/>
        <v>0</v>
      </c>
      <c r="I117" s="247">
        <f>+I113+I115</f>
        <v>0</v>
      </c>
      <c r="J117" s="248">
        <f>+J113+J115</f>
        <v>0</v>
      </c>
      <c r="K117" s="248">
        <f>+K113+K115</f>
        <v>0</v>
      </c>
      <c r="L117" s="248">
        <f>+L113+L115</f>
        <v>0</v>
      </c>
      <c r="M117" s="248">
        <f>+M113+M115</f>
        <v>0</v>
      </c>
      <c r="N117" s="248">
        <f>+N113+N115</f>
        <v>0</v>
      </c>
      <c r="O117" s="248">
        <f>+O113+O115</f>
        <v>0</v>
      </c>
      <c r="P117" s="248">
        <f>+P113+P115</f>
        <v>0</v>
      </c>
      <c r="Q117" s="248">
        <f>+Q113+Q115</f>
        <v>0</v>
      </c>
      <c r="R117" s="248">
        <f>+R113+R115</f>
        <v>0</v>
      </c>
      <c r="S117" s="248">
        <f>+S113+S115</f>
        <v>0</v>
      </c>
      <c r="T117" s="249">
        <f>+T113+T115</f>
        <v>0</v>
      </c>
      <c r="U117" s="105"/>
      <c r="V117" s="292">
        <v>23</v>
      </c>
      <c r="W117" s="594"/>
      <c r="X117" s="148"/>
      <c r="Y117" s="34"/>
    </row>
    <row r="118" spans="1:25" x14ac:dyDescent="0.25">
      <c r="A118" s="34"/>
      <c r="B118" s="34"/>
      <c r="D118" s="19"/>
      <c r="E118" s="30"/>
      <c r="F118" s="30"/>
      <c r="G118" s="7"/>
      <c r="H118" s="31"/>
      <c r="I118" s="31"/>
      <c r="J118" s="31"/>
      <c r="K118" s="31"/>
      <c r="L118" s="31"/>
      <c r="M118" s="31"/>
      <c r="N118" s="31"/>
      <c r="O118" s="31"/>
      <c r="P118" s="31"/>
      <c r="Q118" s="31"/>
      <c r="R118" s="31"/>
      <c r="S118" s="31"/>
      <c r="T118" s="31"/>
      <c r="U118" s="105"/>
      <c r="V118" s="140"/>
      <c r="W118" s="141"/>
      <c r="X118" s="148"/>
      <c r="Y118" s="34"/>
    </row>
    <row r="119" spans="1:25" ht="15.75" x14ac:dyDescent="0.25">
      <c r="A119" s="34"/>
      <c r="B119" s="34"/>
      <c r="D119" s="19"/>
      <c r="E119" s="326" t="s">
        <v>54</v>
      </c>
      <c r="F119" s="327">
        <f>+L168</f>
        <v>1009.5</v>
      </c>
      <c r="G119" s="611">
        <f>SUM(I119:T119)</f>
        <v>1009.5</v>
      </c>
      <c r="H119" s="612"/>
      <c r="I119" s="328">
        <f>+I99+I101-I116</f>
        <v>122</v>
      </c>
      <c r="J119" s="328">
        <f>+J99+J101-J116</f>
        <v>107.5</v>
      </c>
      <c r="K119" s="328">
        <f>+K99+K101-K116</f>
        <v>88.5</v>
      </c>
      <c r="L119" s="328">
        <f>+L99+L101-L116</f>
        <v>90</v>
      </c>
      <c r="M119" s="328">
        <f>+M99+M101-M116</f>
        <v>50</v>
      </c>
      <c r="N119" s="328">
        <f>+N99+N101-N116</f>
        <v>60</v>
      </c>
      <c r="O119" s="328">
        <f>+O99+O101-O116</f>
        <v>80</v>
      </c>
      <c r="P119" s="328">
        <f>+P99+P101-P116</f>
        <v>70</v>
      </c>
      <c r="Q119" s="328">
        <f>+Q99+Q101-Q116</f>
        <v>50</v>
      </c>
      <c r="R119" s="328">
        <f>+R99+R101-R116</f>
        <v>80</v>
      </c>
      <c r="S119" s="328">
        <f>+S99+S101-S116</f>
        <v>104</v>
      </c>
      <c r="T119" s="329">
        <f>+T99+T101-T116</f>
        <v>107.5</v>
      </c>
      <c r="U119" s="105"/>
      <c r="V119" s="291"/>
      <c r="W119" s="227" t="s">
        <v>139</v>
      </c>
      <c r="X119" s="148"/>
      <c r="Y119" s="34"/>
    </row>
    <row r="120" spans="1:25" ht="15.75" x14ac:dyDescent="0.25">
      <c r="A120" s="34"/>
      <c r="B120" s="34"/>
      <c r="D120" s="19"/>
      <c r="E120" s="330" t="s">
        <v>55</v>
      </c>
      <c r="F120" s="119">
        <f>+N168</f>
        <v>842</v>
      </c>
      <c r="G120" s="613">
        <f>SUM(I120:T120)</f>
        <v>842</v>
      </c>
      <c r="H120" s="614"/>
      <c r="I120" s="110">
        <f>+I100+I102-I117</f>
        <v>312</v>
      </c>
      <c r="J120" s="110">
        <f>+J100+J102-J117</f>
        <v>210</v>
      </c>
      <c r="K120" s="110">
        <f>+K100+K102-K117</f>
        <v>46</v>
      </c>
      <c r="L120" s="110">
        <f>+L100+L102-L117</f>
        <v>0</v>
      </c>
      <c r="M120" s="110">
        <f>+M100+M102-M117</f>
        <v>0</v>
      </c>
      <c r="N120" s="110">
        <f>+N100+N102-N117</f>
        <v>0</v>
      </c>
      <c r="O120" s="110">
        <f>+O100+O102-O117</f>
        <v>0</v>
      </c>
      <c r="P120" s="110">
        <f>+P100+P102-P117</f>
        <v>0</v>
      </c>
      <c r="Q120" s="110">
        <f>+Q100+Q102-Q117</f>
        <v>0</v>
      </c>
      <c r="R120" s="110">
        <f>+R100+R102-R117</f>
        <v>0</v>
      </c>
      <c r="S120" s="110">
        <f>+S100+S102-S117</f>
        <v>64</v>
      </c>
      <c r="T120" s="66">
        <f>+T100+T102-T117</f>
        <v>210</v>
      </c>
      <c r="U120" s="105"/>
      <c r="V120" s="140"/>
      <c r="W120" s="141" t="s">
        <v>137</v>
      </c>
      <c r="X120" s="148"/>
      <c r="Y120" s="34"/>
    </row>
    <row r="121" spans="1:25" ht="15.75" x14ac:dyDescent="0.25">
      <c r="A121" s="34"/>
      <c r="B121" s="34"/>
      <c r="D121" s="19"/>
      <c r="E121" s="331" t="s">
        <v>58</v>
      </c>
      <c r="F121" s="117"/>
      <c r="G121" s="615">
        <f>+G119+G120</f>
        <v>1851.5</v>
      </c>
      <c r="H121" s="616"/>
      <c r="I121" s="31"/>
      <c r="J121" s="31"/>
      <c r="K121" s="31"/>
      <c r="L121" s="31"/>
      <c r="M121" s="31"/>
      <c r="N121" s="31"/>
      <c r="O121" s="31"/>
      <c r="P121" s="31"/>
      <c r="Q121" s="31"/>
      <c r="R121" s="31"/>
      <c r="S121" s="31"/>
      <c r="T121" s="18"/>
      <c r="U121" s="105"/>
      <c r="V121" s="140"/>
      <c r="W121" s="141" t="s">
        <v>140</v>
      </c>
      <c r="X121" s="148"/>
      <c r="Y121" s="34"/>
    </row>
    <row r="122" spans="1:25" ht="16.5" thickBot="1" x14ac:dyDescent="0.3">
      <c r="A122" s="34"/>
      <c r="B122" s="34"/>
      <c r="D122" s="138"/>
      <c r="E122" s="338" t="s">
        <v>52</v>
      </c>
      <c r="F122" s="118"/>
      <c r="G122" s="605">
        <f>+G119/G121</f>
        <v>0.54523359438293273</v>
      </c>
      <c r="H122" s="606"/>
      <c r="I122" s="106"/>
      <c r="J122" s="106"/>
      <c r="K122" s="106"/>
      <c r="L122" s="106"/>
      <c r="M122" s="106"/>
      <c r="N122" s="106"/>
      <c r="O122" s="106"/>
      <c r="P122" s="106"/>
      <c r="Q122" s="106"/>
      <c r="R122" s="106"/>
      <c r="S122" s="106"/>
      <c r="T122" s="113"/>
      <c r="U122" s="114"/>
      <c r="V122" s="292"/>
      <c r="W122" s="229"/>
      <c r="X122" s="148"/>
      <c r="Y122" s="34"/>
    </row>
    <row r="123" spans="1:25" x14ac:dyDescent="0.25">
      <c r="A123" s="34"/>
      <c r="B123" s="34"/>
      <c r="D123" s="122"/>
      <c r="E123" s="103"/>
      <c r="F123" s="103"/>
      <c r="G123" s="123"/>
      <c r="H123" s="298"/>
      <c r="I123" s="298"/>
      <c r="J123" s="298"/>
      <c r="K123" s="298"/>
      <c r="L123" s="298"/>
      <c r="M123" s="298"/>
      <c r="N123" s="298"/>
      <c r="O123" s="298"/>
      <c r="P123" s="298"/>
      <c r="Q123" s="298"/>
      <c r="R123" s="298"/>
      <c r="S123" s="298"/>
      <c r="T123" s="298"/>
      <c r="U123" s="74"/>
      <c r="V123" s="140"/>
      <c r="W123" s="141"/>
      <c r="X123" s="148"/>
      <c r="Y123" s="34"/>
    </row>
    <row r="124" spans="1:25" ht="30" customHeight="1" x14ac:dyDescent="0.25">
      <c r="A124" s="34"/>
      <c r="B124" s="34"/>
      <c r="D124" s="19"/>
      <c r="E124" s="319" t="s">
        <v>146</v>
      </c>
      <c r="F124" s="320"/>
      <c r="G124" s="320"/>
      <c r="H124" s="320"/>
      <c r="I124" s="320"/>
      <c r="J124" s="320"/>
      <c r="K124" s="320"/>
      <c r="L124" s="320"/>
      <c r="M124" s="320"/>
      <c r="N124" s="320"/>
      <c r="O124" s="320"/>
      <c r="P124" s="320"/>
      <c r="Q124" s="320"/>
      <c r="R124" s="320"/>
      <c r="S124" s="320"/>
      <c r="T124" s="321"/>
      <c r="U124" s="105"/>
      <c r="V124" s="140"/>
      <c r="W124" s="141"/>
      <c r="X124" s="148"/>
      <c r="Y124" s="34"/>
    </row>
    <row r="125" spans="1:25" ht="15" customHeight="1" x14ac:dyDescent="0.25">
      <c r="A125" s="34"/>
      <c r="B125" s="34"/>
      <c r="D125" s="19" t="s">
        <v>177</v>
      </c>
      <c r="E125" s="345" t="s">
        <v>178</v>
      </c>
      <c r="F125" s="346" t="s">
        <v>179</v>
      </c>
      <c r="G125" s="346" t="s">
        <v>180</v>
      </c>
      <c r="H125" s="343" t="s">
        <v>176</v>
      </c>
      <c r="I125" s="343" t="s">
        <v>15</v>
      </c>
      <c r="J125" s="343" t="s">
        <v>0</v>
      </c>
      <c r="K125" s="343" t="s">
        <v>1</v>
      </c>
      <c r="L125" s="343" t="s">
        <v>2</v>
      </c>
      <c r="M125" s="343" t="s">
        <v>8</v>
      </c>
      <c r="N125" s="343" t="s">
        <v>9</v>
      </c>
      <c r="O125" s="343" t="s">
        <v>10</v>
      </c>
      <c r="P125" s="343" t="s">
        <v>11</v>
      </c>
      <c r="Q125" s="343" t="s">
        <v>12</v>
      </c>
      <c r="R125" s="343" t="s">
        <v>13</v>
      </c>
      <c r="S125" s="343" t="s">
        <v>3</v>
      </c>
      <c r="T125" s="344" t="s">
        <v>14</v>
      </c>
      <c r="U125" s="105"/>
      <c r="V125" s="140"/>
      <c r="W125" s="141"/>
      <c r="X125" s="148"/>
      <c r="Y125" s="34"/>
    </row>
    <row r="126" spans="1:25" ht="21" customHeight="1" x14ac:dyDescent="0.25">
      <c r="A126" s="34"/>
      <c r="B126" s="34"/>
      <c r="D126" s="19"/>
      <c r="E126" s="322" t="s">
        <v>145</v>
      </c>
      <c r="F126" s="30"/>
      <c r="G126" s="7"/>
      <c r="H126" s="31"/>
      <c r="I126" s="253" t="str">
        <f>"You have selected:  "&amp;INDEX(Z22:Z23,A28)</f>
        <v>You have selected:  Constant (time independent) EP factors</v>
      </c>
      <c r="J126" s="31"/>
      <c r="K126" s="31"/>
      <c r="L126" s="31"/>
      <c r="M126" s="31"/>
      <c r="N126" s="31"/>
      <c r="O126" s="31"/>
      <c r="P126" s="31"/>
      <c r="Q126" s="31"/>
      <c r="R126" s="31"/>
      <c r="S126" s="31"/>
      <c r="T126" s="18"/>
      <c r="U126" s="105"/>
      <c r="V126" s="140"/>
      <c r="W126" s="141"/>
      <c r="X126" s="148"/>
      <c r="Y126" s="34"/>
    </row>
    <row r="127" spans="1:25" x14ac:dyDescent="0.25">
      <c r="A127" s="34"/>
      <c r="B127" s="34"/>
      <c r="D127" s="19"/>
      <c r="E127" s="323" t="s">
        <v>109</v>
      </c>
      <c r="F127" s="98" t="s">
        <v>147</v>
      </c>
      <c r="G127" s="98"/>
      <c r="H127" s="99"/>
      <c r="I127" s="108">
        <f>IF($A$28=1,I26,$J$16)</f>
        <v>0.5</v>
      </c>
      <c r="J127" s="108">
        <f>IF($A$28=1,J26,$J$16)</f>
        <v>0.5</v>
      </c>
      <c r="K127" s="108">
        <f>IF($A$28=1,K26,$J$16)</f>
        <v>0.5</v>
      </c>
      <c r="L127" s="108">
        <f>IF($A$28=1,L26,$J$16)</f>
        <v>0.5</v>
      </c>
      <c r="M127" s="108">
        <f>IF($A$28=1,M26,$J$16)</f>
        <v>0.5</v>
      </c>
      <c r="N127" s="108">
        <f>IF($A$28=1,N26,$J$16)</f>
        <v>0.5</v>
      </c>
      <c r="O127" s="108">
        <f>IF($A$28=1,O26,$J$16)</f>
        <v>0.5</v>
      </c>
      <c r="P127" s="108">
        <f>IF($A$28=1,P26,$J$16)</f>
        <v>0.5</v>
      </c>
      <c r="Q127" s="108">
        <f>IF($A$28=1,Q26,$J$16)</f>
        <v>0.5</v>
      </c>
      <c r="R127" s="108">
        <f>IF($A$28=1,R26,$J$16)</f>
        <v>0.5</v>
      </c>
      <c r="S127" s="108">
        <f>IF($A$28=1,S26,$J$16)</f>
        <v>0.5</v>
      </c>
      <c r="T127" s="234">
        <f>IF($A$28=1,T26,$J$16)</f>
        <v>0.5</v>
      </c>
      <c r="U127" s="105"/>
      <c r="V127" s="140"/>
      <c r="W127" s="141"/>
      <c r="X127" s="148"/>
      <c r="Y127" s="34"/>
    </row>
    <row r="128" spans="1:25" x14ac:dyDescent="0.25">
      <c r="A128" s="34"/>
      <c r="B128" s="34"/>
      <c r="D128" s="19"/>
      <c r="E128" s="324" t="s">
        <v>109</v>
      </c>
      <c r="F128" s="100" t="s">
        <v>148</v>
      </c>
      <c r="G128" s="100"/>
      <c r="H128" s="101"/>
      <c r="I128" s="109">
        <f>IF($A$28=1,I27,$L$16)</f>
        <v>2</v>
      </c>
      <c r="J128" s="109">
        <f>IF($A$28=1,J27,$L$16)</f>
        <v>2</v>
      </c>
      <c r="K128" s="109">
        <f>IF($A$28=1,K27,$L$16)</f>
        <v>2</v>
      </c>
      <c r="L128" s="109">
        <f>IF($A$28=1,L27,$L$16)</f>
        <v>2</v>
      </c>
      <c r="M128" s="109">
        <f>IF($A$28=1,M27,$L$16)</f>
        <v>2</v>
      </c>
      <c r="N128" s="109">
        <f>IF($A$28=1,N27,$L$16)</f>
        <v>2</v>
      </c>
      <c r="O128" s="109">
        <f>IF($A$28=1,O27,$L$16)</f>
        <v>2</v>
      </c>
      <c r="P128" s="109">
        <f>IF($A$28=1,P27,$L$16)</f>
        <v>2</v>
      </c>
      <c r="Q128" s="109">
        <f>IF($A$28=1,Q27,$L$16)</f>
        <v>2</v>
      </c>
      <c r="R128" s="109">
        <f>IF($A$28=1,R27,$L$16)</f>
        <v>2</v>
      </c>
      <c r="S128" s="109">
        <f>IF($A$28=1,S27,$L$16)</f>
        <v>2</v>
      </c>
      <c r="T128" s="235">
        <f>IF($A$28=1,T27,$L$16)</f>
        <v>2</v>
      </c>
      <c r="U128" s="105"/>
      <c r="V128" s="140"/>
      <c r="W128" s="141"/>
      <c r="X128" s="148"/>
      <c r="Y128" s="34"/>
    </row>
    <row r="129" spans="1:25" x14ac:dyDescent="0.25">
      <c r="A129" s="34"/>
      <c r="B129" s="34"/>
      <c r="D129" s="19"/>
      <c r="E129" s="178" t="s">
        <v>110</v>
      </c>
      <c r="F129" s="98" t="s">
        <v>147</v>
      </c>
      <c r="G129" s="98"/>
      <c r="H129" s="99"/>
      <c r="I129" s="108">
        <f>IF($A$28=1,I26,$J$17)</f>
        <v>0.5</v>
      </c>
      <c r="J129" s="108">
        <f>IF($A$28=1,J26,$J$17)</f>
        <v>0.5</v>
      </c>
      <c r="K129" s="108">
        <f>IF($A$28=1,K26,$J$17)</f>
        <v>0.5</v>
      </c>
      <c r="L129" s="108">
        <f>IF($A$28=1,L26,$J$17)</f>
        <v>0.5</v>
      </c>
      <c r="M129" s="108">
        <f>IF($A$28=1,M26,$J$17)</f>
        <v>0.5</v>
      </c>
      <c r="N129" s="108">
        <f>IF($A$28=1,N26,$J$17)</f>
        <v>0.5</v>
      </c>
      <c r="O129" s="108">
        <f>IF($A$28=1,O26,$J$17)</f>
        <v>0.5</v>
      </c>
      <c r="P129" s="108">
        <f>IF($A$28=1,P26,$J$17)</f>
        <v>0.5</v>
      </c>
      <c r="Q129" s="108">
        <f>IF($A$28=1,Q26,$J$17)</f>
        <v>0.5</v>
      </c>
      <c r="R129" s="108">
        <f>IF($A$28=1,R26,$J$17)</f>
        <v>0.5</v>
      </c>
      <c r="S129" s="108">
        <f>IF($A$28=1,S26,$J$17)</f>
        <v>0.5</v>
      </c>
      <c r="T129" s="234">
        <f>IF($A$28=1,T26,$J$17)</f>
        <v>0.5</v>
      </c>
      <c r="U129" s="105"/>
      <c r="V129" s="140"/>
      <c r="W129" s="141"/>
      <c r="X129" s="148"/>
      <c r="Y129" s="34"/>
    </row>
    <row r="130" spans="1:25" x14ac:dyDescent="0.25">
      <c r="A130" s="34"/>
      <c r="B130" s="34"/>
      <c r="D130" s="19"/>
      <c r="E130" s="182" t="s">
        <v>110</v>
      </c>
      <c r="F130" s="100" t="s">
        <v>148</v>
      </c>
      <c r="G130" s="100"/>
      <c r="H130" s="101"/>
      <c r="I130" s="109">
        <f>IF($A$28=1,I27,$L$17)</f>
        <v>2</v>
      </c>
      <c r="J130" s="109">
        <f>IF($A$28=1,J27,$L$17)</f>
        <v>2</v>
      </c>
      <c r="K130" s="109">
        <f>IF($A$28=1,K27,$L$17)</f>
        <v>2</v>
      </c>
      <c r="L130" s="109">
        <f>IF($A$28=1,L27,$L$17)</f>
        <v>2</v>
      </c>
      <c r="M130" s="109">
        <f>IF($A$28=1,M27,$L$17)</f>
        <v>2</v>
      </c>
      <c r="N130" s="109">
        <f>IF($A$28=1,N27,$L$17)</f>
        <v>2</v>
      </c>
      <c r="O130" s="109">
        <f>IF($A$28=1,O27,$L$17)</f>
        <v>2</v>
      </c>
      <c r="P130" s="109">
        <f>IF($A$28=1,P27,$L$17)</f>
        <v>2</v>
      </c>
      <c r="Q130" s="109">
        <f>IF($A$28=1,Q27,$L$17)</f>
        <v>2</v>
      </c>
      <c r="R130" s="109">
        <f>IF($A$28=1,R27,$L$17)</f>
        <v>2</v>
      </c>
      <c r="S130" s="109">
        <f>IF($A$28=1,S27,$L$17)</f>
        <v>2</v>
      </c>
      <c r="T130" s="235">
        <f>IF($A$28=1,T27,$L$17)</f>
        <v>2</v>
      </c>
      <c r="U130" s="105"/>
      <c r="V130" s="140"/>
      <c r="W130" s="141"/>
      <c r="X130" s="148"/>
      <c r="Y130" s="34"/>
    </row>
    <row r="131" spans="1:25" x14ac:dyDescent="0.25">
      <c r="A131" s="34"/>
      <c r="B131" s="34"/>
      <c r="D131" s="19"/>
      <c r="E131" s="180"/>
      <c r="F131" s="30"/>
      <c r="G131" s="7"/>
      <c r="H131" s="31"/>
      <c r="I131" s="31"/>
      <c r="J131" s="31"/>
      <c r="K131" s="31"/>
      <c r="L131" s="31"/>
      <c r="M131" s="31"/>
      <c r="N131" s="31"/>
      <c r="O131" s="31"/>
      <c r="P131" s="31"/>
      <c r="Q131" s="31"/>
      <c r="R131" s="31"/>
      <c r="S131" s="31"/>
      <c r="T131" s="18"/>
      <c r="U131" s="105"/>
      <c r="V131" s="140"/>
      <c r="W131" s="141"/>
      <c r="X131" s="148"/>
      <c r="Y131" s="34"/>
    </row>
    <row r="132" spans="1:25" ht="15.75" x14ac:dyDescent="0.25">
      <c r="A132" s="34"/>
      <c r="B132" s="34"/>
      <c r="D132" s="19"/>
      <c r="E132" s="325" t="s">
        <v>142</v>
      </c>
      <c r="F132" s="30"/>
      <c r="G132" s="7"/>
      <c r="H132" s="31"/>
      <c r="I132" s="31"/>
      <c r="J132" s="31"/>
      <c r="K132" s="31"/>
      <c r="L132" s="31"/>
      <c r="M132" s="31"/>
      <c r="N132" s="31"/>
      <c r="O132" s="31"/>
      <c r="P132" s="31"/>
      <c r="Q132" s="31"/>
      <c r="R132" s="31"/>
      <c r="S132" s="31"/>
      <c r="T132" s="18"/>
      <c r="U132" s="105"/>
      <c r="V132" s="140"/>
      <c r="W132" s="141"/>
      <c r="X132" s="148"/>
      <c r="Y132" s="34"/>
    </row>
    <row r="133" spans="1:25" x14ac:dyDescent="0.25">
      <c r="A133" s="34"/>
      <c r="B133" s="34"/>
      <c r="D133" s="19" t="str">
        <f t="shared" ref="D133:D138" si="25">"("&amp;V133&amp;")"</f>
        <v>(27)</v>
      </c>
      <c r="E133" s="609" t="s">
        <v>133</v>
      </c>
      <c r="F133" s="250" t="s">
        <v>149</v>
      </c>
      <c r="G133" s="240" t="s">
        <v>4</v>
      </c>
      <c r="H133" s="241">
        <f>SUM(I133:T133)</f>
        <v>-100</v>
      </c>
      <c r="I133" s="242">
        <f>I$84*(I127-I106)</f>
        <v>0</v>
      </c>
      <c r="J133" s="243">
        <f>J$84*(J127-J106)</f>
        <v>0</v>
      </c>
      <c r="K133" s="243">
        <f>K$84*(K127-K106)</f>
        <v>0</v>
      </c>
      <c r="L133" s="243">
        <f>L$84*(L127-L106)</f>
        <v>-10</v>
      </c>
      <c r="M133" s="243">
        <f>M$84*(M127-M106)</f>
        <v>-15</v>
      </c>
      <c r="N133" s="243">
        <f>N$84*(N127-N106)</f>
        <v>-15</v>
      </c>
      <c r="O133" s="243">
        <f>O$84*(O127-O106)</f>
        <v>-15</v>
      </c>
      <c r="P133" s="243">
        <f>P$84*(P127-P106)</f>
        <v>-15</v>
      </c>
      <c r="Q133" s="243">
        <f>Q$84*(Q127-Q106)</f>
        <v>-15</v>
      </c>
      <c r="R133" s="243">
        <f>R$84*(R127-R106)</f>
        <v>-15</v>
      </c>
      <c r="S133" s="243">
        <f>S$84*(S127-S106)</f>
        <v>0</v>
      </c>
      <c r="T133" s="244">
        <f>T$84*(T127-T106)</f>
        <v>0</v>
      </c>
      <c r="U133" s="105"/>
      <c r="V133" s="291">
        <v>27</v>
      </c>
      <c r="W133" s="141"/>
      <c r="X133" s="148"/>
      <c r="Y133" s="34"/>
    </row>
    <row r="134" spans="1:25" x14ac:dyDescent="0.25">
      <c r="A134" s="34"/>
      <c r="B134" s="34"/>
      <c r="D134" s="19" t="str">
        <f t="shared" si="25"/>
        <v>(27)</v>
      </c>
      <c r="E134" s="610"/>
      <c r="F134" s="251" t="s">
        <v>150</v>
      </c>
      <c r="G134" s="245" t="s">
        <v>4</v>
      </c>
      <c r="H134" s="246">
        <f t="shared" ref="H134:H138" si="26">SUM(I134:T134)</f>
        <v>400</v>
      </c>
      <c r="I134" s="247">
        <f>I$84*(I128-I107)</f>
        <v>0</v>
      </c>
      <c r="J134" s="248">
        <f>J$84*(J128-J107)</f>
        <v>0</v>
      </c>
      <c r="K134" s="248">
        <f>K$84*(K128-K107)</f>
        <v>0</v>
      </c>
      <c r="L134" s="248">
        <f>L$84*(L128-L107)</f>
        <v>40</v>
      </c>
      <c r="M134" s="248">
        <f>M$84*(M128-M107)</f>
        <v>60</v>
      </c>
      <c r="N134" s="248">
        <f>N$84*(N128-N107)</f>
        <v>60</v>
      </c>
      <c r="O134" s="248">
        <f>O$84*(O128-O107)</f>
        <v>60</v>
      </c>
      <c r="P134" s="248">
        <f>P$84*(P128-P107)</f>
        <v>60</v>
      </c>
      <c r="Q134" s="248">
        <f>Q$84*(Q128-Q107)</f>
        <v>60</v>
      </c>
      <c r="R134" s="248">
        <f>R$84*(R128-R107)</f>
        <v>60</v>
      </c>
      <c r="S134" s="248">
        <f>S$84*(S128-S107)</f>
        <v>0</v>
      </c>
      <c r="T134" s="249">
        <f>T$84*(T128-T107)</f>
        <v>0</v>
      </c>
      <c r="U134" s="105"/>
      <c r="V134" s="292">
        <v>27</v>
      </c>
      <c r="W134" s="141"/>
      <c r="X134" s="148"/>
      <c r="Y134" s="34"/>
    </row>
    <row r="135" spans="1:25" x14ac:dyDescent="0.25">
      <c r="A135" s="34"/>
      <c r="B135" s="34"/>
      <c r="D135" s="19" t="str">
        <f t="shared" si="25"/>
        <v>(28)</v>
      </c>
      <c r="E135" s="609" t="s">
        <v>183</v>
      </c>
      <c r="F135" s="9" t="s">
        <v>151</v>
      </c>
      <c r="G135" s="240" t="s">
        <v>4</v>
      </c>
      <c r="H135" s="241">
        <f t="shared" si="26"/>
        <v>-276</v>
      </c>
      <c r="I135" s="242">
        <f>+I$85*(I129-I108)</f>
        <v>0</v>
      </c>
      <c r="J135" s="243">
        <f>+J$85*(J129-J108)</f>
        <v>0</v>
      </c>
      <c r="K135" s="243">
        <f>+K$85*(K129-K108)</f>
        <v>0</v>
      </c>
      <c r="L135" s="243">
        <f>+L$85*(L129-L108)</f>
        <v>0</v>
      </c>
      <c r="M135" s="243">
        <f>+M$85*(M129-M108)</f>
        <v>-53.5</v>
      </c>
      <c r="N135" s="243">
        <f>+N$85*(N129-N108)</f>
        <v>-59.5</v>
      </c>
      <c r="O135" s="243">
        <f>+O$85*(O129-O108)</f>
        <v>-55</v>
      </c>
      <c r="P135" s="243">
        <f>+P$85*(P129-P108)</f>
        <v>-49</v>
      </c>
      <c r="Q135" s="243">
        <f>+Q$85*(Q129-Q108)</f>
        <v>-48</v>
      </c>
      <c r="R135" s="243">
        <f>+R$85*(R129-R108)</f>
        <v>-11</v>
      </c>
      <c r="S135" s="243">
        <f>+S$85*(S129-S108)</f>
        <v>0</v>
      </c>
      <c r="T135" s="244">
        <f>+T$85*(T129-T108)</f>
        <v>0</v>
      </c>
      <c r="U135" s="105"/>
      <c r="V135" s="291">
        <v>28</v>
      </c>
      <c r="W135" s="141"/>
      <c r="X135" s="148"/>
      <c r="Y135" s="34"/>
    </row>
    <row r="136" spans="1:25" x14ac:dyDescent="0.25">
      <c r="A136" s="34"/>
      <c r="B136" s="34"/>
      <c r="D136" s="19" t="str">
        <f t="shared" si="25"/>
        <v>(28)</v>
      </c>
      <c r="E136" s="610"/>
      <c r="F136" s="195" t="s">
        <v>152</v>
      </c>
      <c r="G136" s="245" t="s">
        <v>4</v>
      </c>
      <c r="H136" s="246">
        <f t="shared" si="26"/>
        <v>1104</v>
      </c>
      <c r="I136" s="247">
        <f>+I$85*(I130-I109)</f>
        <v>0</v>
      </c>
      <c r="J136" s="248">
        <f>+J$85*(J130-J109)</f>
        <v>0</v>
      </c>
      <c r="K136" s="248">
        <f>+K$85*(K130-K109)</f>
        <v>0</v>
      </c>
      <c r="L136" s="248">
        <f>+L$85*(L130-L109)</f>
        <v>0</v>
      </c>
      <c r="M136" s="248">
        <f>+M$85*(M130-M109)</f>
        <v>214</v>
      </c>
      <c r="N136" s="248">
        <f>+N$85*(N130-N109)</f>
        <v>238</v>
      </c>
      <c r="O136" s="248">
        <f>+O$85*(O130-O109)</f>
        <v>220</v>
      </c>
      <c r="P136" s="248">
        <f>+P$85*(P130-P109)</f>
        <v>196</v>
      </c>
      <c r="Q136" s="248">
        <f>+Q$85*(Q130-Q109)</f>
        <v>192</v>
      </c>
      <c r="R136" s="248">
        <f>+R$85*(R130-R109)</f>
        <v>44</v>
      </c>
      <c r="S136" s="248">
        <f>+S$85*(S130-S109)</f>
        <v>0</v>
      </c>
      <c r="T136" s="249">
        <f>+T$85*(T130-T109)</f>
        <v>0</v>
      </c>
      <c r="U136" s="105"/>
      <c r="V136" s="292">
        <v>28</v>
      </c>
      <c r="W136" s="141"/>
      <c r="X136" s="148"/>
      <c r="Y136" s="34"/>
    </row>
    <row r="137" spans="1:25" x14ac:dyDescent="0.25">
      <c r="A137" s="34"/>
      <c r="B137" s="34"/>
      <c r="D137" s="19" t="str">
        <f t="shared" si="25"/>
        <v>(26)</v>
      </c>
      <c r="E137" s="609" t="s">
        <v>155</v>
      </c>
      <c r="F137" s="9" t="s">
        <v>153</v>
      </c>
      <c r="G137" s="240" t="s">
        <v>4</v>
      </c>
      <c r="H137" s="241">
        <f t="shared" si="26"/>
        <v>-376</v>
      </c>
      <c r="I137" s="242">
        <f>+I133+I135</f>
        <v>0</v>
      </c>
      <c r="J137" s="243">
        <f>+J133+J135</f>
        <v>0</v>
      </c>
      <c r="K137" s="243">
        <f>+K133+K135</f>
        <v>0</v>
      </c>
      <c r="L137" s="243">
        <f>+L133+L135</f>
        <v>-10</v>
      </c>
      <c r="M137" s="243">
        <f>+M133+M135</f>
        <v>-68.5</v>
      </c>
      <c r="N137" s="243">
        <f>+N133+N135</f>
        <v>-74.5</v>
      </c>
      <c r="O137" s="243">
        <f>+O133+O135</f>
        <v>-70</v>
      </c>
      <c r="P137" s="243">
        <f>+P133+P135</f>
        <v>-64</v>
      </c>
      <c r="Q137" s="243">
        <f>+Q133+Q135</f>
        <v>-63</v>
      </c>
      <c r="R137" s="243">
        <f>+R133+R135</f>
        <v>-26</v>
      </c>
      <c r="S137" s="243">
        <f>+S133+S135</f>
        <v>0</v>
      </c>
      <c r="T137" s="244">
        <f>+T133+T135</f>
        <v>0</v>
      </c>
      <c r="U137" s="105"/>
      <c r="V137" s="291">
        <v>26</v>
      </c>
      <c r="W137" s="141"/>
      <c r="X137" s="148"/>
      <c r="Y137" s="34"/>
    </row>
    <row r="138" spans="1:25" x14ac:dyDescent="0.25">
      <c r="A138" s="34"/>
      <c r="B138" s="34"/>
      <c r="D138" s="19" t="str">
        <f t="shared" si="25"/>
        <v>(26)</v>
      </c>
      <c r="E138" s="610"/>
      <c r="F138" s="195" t="s">
        <v>154</v>
      </c>
      <c r="G138" s="245" t="s">
        <v>4</v>
      </c>
      <c r="H138" s="246">
        <f t="shared" si="26"/>
        <v>1504</v>
      </c>
      <c r="I138" s="247">
        <f>+I134+I136</f>
        <v>0</v>
      </c>
      <c r="J138" s="248">
        <f>+J134+J136</f>
        <v>0</v>
      </c>
      <c r="K138" s="248">
        <f>+K134+K136</f>
        <v>0</v>
      </c>
      <c r="L138" s="248">
        <f>+L134+L136</f>
        <v>40</v>
      </c>
      <c r="M138" s="248">
        <f>+M134+M136</f>
        <v>274</v>
      </c>
      <c r="N138" s="248">
        <f>+N134+N136</f>
        <v>298</v>
      </c>
      <c r="O138" s="248">
        <f>+O134+O136</f>
        <v>280</v>
      </c>
      <c r="P138" s="248">
        <f>+P134+P136</f>
        <v>256</v>
      </c>
      <c r="Q138" s="248">
        <f>+Q134+Q136</f>
        <v>252</v>
      </c>
      <c r="R138" s="248">
        <f>+R134+R136</f>
        <v>104</v>
      </c>
      <c r="S138" s="248">
        <f>+S134+S136</f>
        <v>0</v>
      </c>
      <c r="T138" s="249">
        <f>+T134+T136</f>
        <v>0</v>
      </c>
      <c r="U138" s="105"/>
      <c r="V138" s="292">
        <v>26</v>
      </c>
      <c r="W138" s="594"/>
      <c r="X138" s="148"/>
      <c r="Y138" s="34"/>
    </row>
    <row r="139" spans="1:25" x14ac:dyDescent="0.25">
      <c r="A139" s="34"/>
      <c r="B139" s="34"/>
      <c r="D139" s="19"/>
      <c r="E139" s="180"/>
      <c r="F139" s="30"/>
      <c r="G139" s="7"/>
      <c r="H139" s="31"/>
      <c r="I139" s="31"/>
      <c r="J139" s="31"/>
      <c r="K139" s="31"/>
      <c r="L139" s="31"/>
      <c r="M139" s="31"/>
      <c r="N139" s="31"/>
      <c r="O139" s="31"/>
      <c r="P139" s="31"/>
      <c r="Q139" s="31"/>
      <c r="R139" s="31"/>
      <c r="S139" s="31"/>
      <c r="T139" s="18"/>
      <c r="U139" s="105"/>
      <c r="V139" s="140"/>
      <c r="W139" s="141"/>
      <c r="X139" s="148"/>
      <c r="Y139" s="34"/>
    </row>
    <row r="140" spans="1:25" x14ac:dyDescent="0.25">
      <c r="A140" s="34"/>
      <c r="B140" s="34"/>
      <c r="D140" s="19"/>
      <c r="E140" s="332" t="s">
        <v>156</v>
      </c>
      <c r="F140" s="258"/>
      <c r="G140" s="258"/>
      <c r="H140" s="259"/>
      <c r="I140" s="259"/>
      <c r="J140" s="259"/>
      <c r="K140" s="259"/>
      <c r="L140" s="259"/>
      <c r="M140" s="259"/>
      <c r="N140" s="259"/>
      <c r="O140" s="259"/>
      <c r="P140" s="259"/>
      <c r="Q140" s="259"/>
      <c r="R140" s="259"/>
      <c r="S140" s="259"/>
      <c r="T140" s="333"/>
      <c r="U140" s="105"/>
      <c r="V140" s="140"/>
      <c r="W140" s="141"/>
      <c r="X140" s="148"/>
      <c r="Y140" s="34"/>
    </row>
    <row r="141" spans="1:25" x14ac:dyDescent="0.25">
      <c r="A141" s="34"/>
      <c r="B141" s="34"/>
      <c r="D141" s="19"/>
      <c r="E141" s="260" t="s">
        <v>56</v>
      </c>
      <c r="F141" s="261"/>
      <c r="G141" s="261"/>
      <c r="H141" s="254">
        <f t="shared" ref="H141:H146" si="27">SUM(I141:T141)</f>
        <v>752</v>
      </c>
      <c r="I141" s="262">
        <f>+I$84*I106+I$85*I108</f>
        <v>0</v>
      </c>
      <c r="J141" s="262">
        <f>+J$84*J106+J$85*J108</f>
        <v>0</v>
      </c>
      <c r="K141" s="262">
        <f>+K$84*K106+K$85*K108</f>
        <v>0</v>
      </c>
      <c r="L141" s="262">
        <f>+L$84*L106+L$85*L108</f>
        <v>20</v>
      </c>
      <c r="M141" s="262">
        <f>+M$84*M106+M$85*M108</f>
        <v>137</v>
      </c>
      <c r="N141" s="262">
        <f>+N$84*N106+N$85*N108</f>
        <v>149</v>
      </c>
      <c r="O141" s="262">
        <f>+O$84*O106+O$85*O108</f>
        <v>140</v>
      </c>
      <c r="P141" s="262">
        <f>+P$84*P106+P$85*P108</f>
        <v>128</v>
      </c>
      <c r="Q141" s="262">
        <f>+Q$84*Q106+Q$85*Q108</f>
        <v>126</v>
      </c>
      <c r="R141" s="262">
        <f>+R$84*R106+R$85*R108</f>
        <v>52</v>
      </c>
      <c r="S141" s="262">
        <f>+S$84*S106+S$85*S108</f>
        <v>0</v>
      </c>
      <c r="T141" s="263">
        <f>+T$84*T106+T$85*T108</f>
        <v>0</v>
      </c>
      <c r="U141" s="105"/>
      <c r="V141" s="140"/>
      <c r="W141" s="141" t="s">
        <v>161</v>
      </c>
      <c r="X141" s="148"/>
      <c r="Y141" s="34"/>
    </row>
    <row r="142" spans="1:25" x14ac:dyDescent="0.25">
      <c r="A142" s="34"/>
      <c r="B142" s="34"/>
      <c r="D142" s="19"/>
      <c r="E142" s="264"/>
      <c r="F142" s="265"/>
      <c r="G142" s="265"/>
      <c r="H142" s="255">
        <f t="shared" si="27"/>
        <v>0</v>
      </c>
      <c r="I142" s="266">
        <f>+I$84*I107+I$85*I109</f>
        <v>0</v>
      </c>
      <c r="J142" s="266">
        <f>+J$84*J107+J$85*J109</f>
        <v>0</v>
      </c>
      <c r="K142" s="266">
        <f>+K$84*K107+K$85*K109</f>
        <v>0</v>
      </c>
      <c r="L142" s="266">
        <f>+L$84*L107+L$85*L109</f>
        <v>0</v>
      </c>
      <c r="M142" s="266">
        <f>+M$84*M107+M$85*M109</f>
        <v>0</v>
      </c>
      <c r="N142" s="266">
        <f>+N$84*N107+N$85*N109</f>
        <v>0</v>
      </c>
      <c r="O142" s="266">
        <f>+O$84*O107+O$85*O109</f>
        <v>0</v>
      </c>
      <c r="P142" s="266">
        <f>+P$84*P107+P$85*P109</f>
        <v>0</v>
      </c>
      <c r="Q142" s="266">
        <f>+Q$84*Q107+Q$85*Q109</f>
        <v>0</v>
      </c>
      <c r="R142" s="266">
        <f>+R$84*R107+R$85*R109</f>
        <v>0</v>
      </c>
      <c r="S142" s="266">
        <f>+S$84*S107+S$85*S109</f>
        <v>0</v>
      </c>
      <c r="T142" s="267">
        <f>+T$84*T107+T$85*T109</f>
        <v>0</v>
      </c>
      <c r="U142" s="105"/>
      <c r="V142" s="140"/>
      <c r="W142" s="141" t="s">
        <v>162</v>
      </c>
      <c r="X142" s="148"/>
      <c r="Y142" s="34"/>
    </row>
    <row r="143" spans="1:25" x14ac:dyDescent="0.25">
      <c r="A143" s="34"/>
      <c r="B143" s="34"/>
      <c r="D143" s="19"/>
      <c r="E143" s="260" t="s">
        <v>57</v>
      </c>
      <c r="F143" s="261"/>
      <c r="G143" s="261"/>
      <c r="H143" s="254">
        <f t="shared" si="27"/>
        <v>376</v>
      </c>
      <c r="I143" s="262">
        <f>+I$84*I127+I$85*I129</f>
        <v>0</v>
      </c>
      <c r="J143" s="262">
        <f>+J$84*J127+J$85*J129</f>
        <v>0</v>
      </c>
      <c r="K143" s="262">
        <f>+K$84*K127+K$85*K129</f>
        <v>0</v>
      </c>
      <c r="L143" s="262">
        <f>+L$84*L127+L$85*L129</f>
        <v>10</v>
      </c>
      <c r="M143" s="262">
        <f>+M$84*M127+M$85*M129</f>
        <v>68.5</v>
      </c>
      <c r="N143" s="262">
        <f>+N$84*N127+N$85*N129</f>
        <v>74.5</v>
      </c>
      <c r="O143" s="262">
        <f>+O$84*O127+O$85*O129</f>
        <v>70</v>
      </c>
      <c r="P143" s="262">
        <f>+P$84*P127+P$85*P129</f>
        <v>64</v>
      </c>
      <c r="Q143" s="262">
        <f>+Q$84*Q127+Q$85*Q129</f>
        <v>63</v>
      </c>
      <c r="R143" s="262">
        <f>+R$84*R127+R$85*R129</f>
        <v>26</v>
      </c>
      <c r="S143" s="262">
        <f>+S$84*S127+S$85*S129</f>
        <v>0</v>
      </c>
      <c r="T143" s="263">
        <f>+T$84*T127+T$85*T129</f>
        <v>0</v>
      </c>
      <c r="U143" s="105"/>
      <c r="V143" s="140"/>
      <c r="W143" s="141" t="s">
        <v>163</v>
      </c>
      <c r="X143" s="148"/>
      <c r="Y143" s="34"/>
    </row>
    <row r="144" spans="1:25" x14ac:dyDescent="0.25">
      <c r="A144" s="34"/>
      <c r="B144" s="34"/>
      <c r="D144" s="19"/>
      <c r="E144" s="268"/>
      <c r="F144" s="265"/>
      <c r="G144" s="265"/>
      <c r="H144" s="255">
        <f t="shared" si="27"/>
        <v>1504</v>
      </c>
      <c r="I144" s="266">
        <f>+I$84*I128+I$85*I130</f>
        <v>0</v>
      </c>
      <c r="J144" s="266">
        <f>+J$84*J128+J$85*J130</f>
        <v>0</v>
      </c>
      <c r="K144" s="266">
        <f>+K$84*K128+K$85*K130</f>
        <v>0</v>
      </c>
      <c r="L144" s="266">
        <f>+L$84*L128+L$85*L130</f>
        <v>40</v>
      </c>
      <c r="M144" s="266">
        <f>+M$84*M128+M$85*M130</f>
        <v>274</v>
      </c>
      <c r="N144" s="266">
        <f>+N$84*N128+N$85*N130</f>
        <v>298</v>
      </c>
      <c r="O144" s="266">
        <f>+O$84*O128+O$85*O130</f>
        <v>280</v>
      </c>
      <c r="P144" s="266">
        <f>+P$84*P128+P$85*P130</f>
        <v>256</v>
      </c>
      <c r="Q144" s="266">
        <f>+Q$84*Q128+Q$85*Q130</f>
        <v>252</v>
      </c>
      <c r="R144" s="266">
        <f>+R$84*R128+R$85*R130</f>
        <v>104</v>
      </c>
      <c r="S144" s="266">
        <f>+S$84*S128+S$85*S130</f>
        <v>0</v>
      </c>
      <c r="T144" s="267">
        <f>+T$84*T128+T$85*T130</f>
        <v>0</v>
      </c>
      <c r="U144" s="105"/>
      <c r="V144" s="140"/>
      <c r="W144" s="141"/>
      <c r="X144" s="148"/>
      <c r="Y144" s="34"/>
    </row>
    <row r="145" spans="1:25" x14ac:dyDescent="0.25">
      <c r="A145" s="34"/>
      <c r="B145" s="34"/>
      <c r="D145" s="19"/>
      <c r="E145" s="625" t="s">
        <v>155</v>
      </c>
      <c r="F145" s="261" t="s">
        <v>159</v>
      </c>
      <c r="G145" s="256" t="s">
        <v>4</v>
      </c>
      <c r="H145" s="254">
        <f t="shared" si="27"/>
        <v>-376</v>
      </c>
      <c r="I145" s="262">
        <f>+I143-I141</f>
        <v>0</v>
      </c>
      <c r="J145" s="262">
        <f t="shared" ref="J145:T145" si="28">+J143-J141</f>
        <v>0</v>
      </c>
      <c r="K145" s="262">
        <f t="shared" si="28"/>
        <v>0</v>
      </c>
      <c r="L145" s="262">
        <f t="shared" si="28"/>
        <v>-10</v>
      </c>
      <c r="M145" s="262">
        <f t="shared" si="28"/>
        <v>-68.5</v>
      </c>
      <c r="N145" s="262">
        <f t="shared" si="28"/>
        <v>-74.5</v>
      </c>
      <c r="O145" s="262">
        <f t="shared" si="28"/>
        <v>-70</v>
      </c>
      <c r="P145" s="262">
        <f t="shared" si="28"/>
        <v>-64</v>
      </c>
      <c r="Q145" s="262">
        <f t="shared" si="28"/>
        <v>-63</v>
      </c>
      <c r="R145" s="262">
        <f t="shared" si="28"/>
        <v>-26</v>
      </c>
      <c r="S145" s="262">
        <f t="shared" si="28"/>
        <v>0</v>
      </c>
      <c r="T145" s="263">
        <f t="shared" si="28"/>
        <v>0</v>
      </c>
      <c r="U145" s="105"/>
      <c r="V145" s="140"/>
      <c r="W145" s="141"/>
      <c r="X145" s="148"/>
      <c r="Y145" s="34"/>
    </row>
    <row r="146" spans="1:25" x14ac:dyDescent="0.25">
      <c r="A146" s="34"/>
      <c r="B146" s="34"/>
      <c r="D146" s="19"/>
      <c r="E146" s="626"/>
      <c r="F146" s="269" t="s">
        <v>160</v>
      </c>
      <c r="G146" s="257" t="s">
        <v>4</v>
      </c>
      <c r="H146" s="255">
        <f t="shared" si="27"/>
        <v>1504</v>
      </c>
      <c r="I146" s="266">
        <f t="shared" ref="I146:T146" si="29">+I144-I142</f>
        <v>0</v>
      </c>
      <c r="J146" s="266">
        <f t="shared" si="29"/>
        <v>0</v>
      </c>
      <c r="K146" s="266">
        <f t="shared" si="29"/>
        <v>0</v>
      </c>
      <c r="L146" s="266">
        <f t="shared" si="29"/>
        <v>40</v>
      </c>
      <c r="M146" s="266">
        <f t="shared" si="29"/>
        <v>274</v>
      </c>
      <c r="N146" s="266">
        <f t="shared" si="29"/>
        <v>298</v>
      </c>
      <c r="O146" s="266">
        <f t="shared" si="29"/>
        <v>280</v>
      </c>
      <c r="P146" s="266">
        <f t="shared" si="29"/>
        <v>256</v>
      </c>
      <c r="Q146" s="266">
        <f t="shared" si="29"/>
        <v>252</v>
      </c>
      <c r="R146" s="266">
        <f t="shared" si="29"/>
        <v>104</v>
      </c>
      <c r="S146" s="266">
        <f t="shared" si="29"/>
        <v>0</v>
      </c>
      <c r="T146" s="267">
        <f t="shared" si="29"/>
        <v>0</v>
      </c>
      <c r="U146" s="105"/>
      <c r="V146" s="140"/>
      <c r="W146" s="141"/>
      <c r="X146" s="148"/>
      <c r="Y146" s="34"/>
    </row>
    <row r="147" spans="1:25" x14ac:dyDescent="0.25">
      <c r="A147" s="34"/>
      <c r="B147" s="34"/>
      <c r="D147" s="19"/>
      <c r="E147" s="180"/>
      <c r="F147" s="30"/>
      <c r="G147" s="7"/>
      <c r="H147" s="31"/>
      <c r="I147" s="31"/>
      <c r="J147" s="31"/>
      <c r="K147" s="31"/>
      <c r="L147" s="31"/>
      <c r="M147" s="31"/>
      <c r="N147" s="31"/>
      <c r="O147" s="31"/>
      <c r="P147" s="31"/>
      <c r="Q147" s="31"/>
      <c r="R147" s="31"/>
      <c r="S147" s="31"/>
      <c r="T147" s="18"/>
      <c r="U147" s="105"/>
      <c r="V147" s="140"/>
      <c r="W147" s="141"/>
      <c r="X147" s="148"/>
      <c r="Y147" s="34"/>
    </row>
    <row r="148" spans="1:25" ht="15.75" x14ac:dyDescent="0.25">
      <c r="A148" s="34"/>
      <c r="B148" s="34"/>
      <c r="D148" s="19"/>
      <c r="E148" s="133" t="s">
        <v>158</v>
      </c>
      <c r="F148" s="270" t="s">
        <v>157</v>
      </c>
      <c r="G148" s="271" t="s">
        <v>104</v>
      </c>
      <c r="H148" s="385">
        <f>+I31</f>
        <v>1</v>
      </c>
      <c r="I148" s="31"/>
      <c r="J148" s="31"/>
      <c r="K148" s="31"/>
      <c r="L148" s="31"/>
      <c r="M148" s="31"/>
      <c r="N148" s="31"/>
      <c r="O148" s="31"/>
      <c r="P148" s="31"/>
      <c r="Q148" s="31"/>
      <c r="R148" s="31"/>
      <c r="S148" s="31"/>
      <c r="T148" s="18"/>
      <c r="U148" s="105"/>
      <c r="V148" s="140"/>
      <c r="W148" s="236" t="s">
        <v>164</v>
      </c>
      <c r="X148" s="148"/>
      <c r="Y148" s="34"/>
    </row>
    <row r="149" spans="1:25" x14ac:dyDescent="0.25">
      <c r="A149" s="34"/>
      <c r="B149" s="34"/>
      <c r="D149" s="19"/>
      <c r="E149" s="180"/>
      <c r="F149" s="30"/>
      <c r="G149" s="7"/>
      <c r="H149" s="31"/>
      <c r="I149" s="31"/>
      <c r="J149" s="31"/>
      <c r="K149" s="31"/>
      <c r="L149" s="31"/>
      <c r="M149" s="31"/>
      <c r="N149" s="31"/>
      <c r="O149" s="31"/>
      <c r="P149" s="31"/>
      <c r="Q149" s="31"/>
      <c r="R149" s="31"/>
      <c r="S149" s="31"/>
      <c r="T149" s="18"/>
      <c r="U149" s="105"/>
      <c r="V149" s="140"/>
      <c r="W149" s="141"/>
      <c r="X149" s="148"/>
      <c r="Y149" s="34"/>
    </row>
    <row r="150" spans="1:25" x14ac:dyDescent="0.25">
      <c r="A150" s="34"/>
      <c r="B150" s="34"/>
      <c r="D150" s="19" t="str">
        <f t="shared" ref="D150:D151" si="30">"("&amp;V150&amp;")"</f>
        <v>(20)</v>
      </c>
      <c r="E150" s="609" t="s">
        <v>165</v>
      </c>
      <c r="F150" s="9" t="s">
        <v>166</v>
      </c>
      <c r="G150" s="240" t="s">
        <v>4</v>
      </c>
      <c r="H150" s="241">
        <f t="shared" ref="H150:H155" si="31">SUM(I150:T150)</f>
        <v>376</v>
      </c>
      <c r="I150" s="242">
        <f>+I116+$H$148*I137</f>
        <v>0</v>
      </c>
      <c r="J150" s="243">
        <f>+J116+$H$148*J137</f>
        <v>0</v>
      </c>
      <c r="K150" s="243">
        <f>+K116+$H$148*K137</f>
        <v>0</v>
      </c>
      <c r="L150" s="243">
        <f>+L116+$H$148*L137</f>
        <v>10</v>
      </c>
      <c r="M150" s="243">
        <f>+M116+$H$148*M137</f>
        <v>68.5</v>
      </c>
      <c r="N150" s="243">
        <f>+N116+$H$148*N137</f>
        <v>74.5</v>
      </c>
      <c r="O150" s="243">
        <f>+O116+$H$148*O137</f>
        <v>70</v>
      </c>
      <c r="P150" s="243">
        <f>+P116+$H$148*P137</f>
        <v>64</v>
      </c>
      <c r="Q150" s="243">
        <f>+Q116+$H$148*Q137</f>
        <v>63</v>
      </c>
      <c r="R150" s="243">
        <f>+R116+$H$148*R137</f>
        <v>26</v>
      </c>
      <c r="S150" s="243">
        <f>+S116+$H$148*S137</f>
        <v>0</v>
      </c>
      <c r="T150" s="244">
        <f>+T116+$H$148*T137</f>
        <v>0</v>
      </c>
      <c r="U150" s="105"/>
      <c r="V150" s="291">
        <v>20</v>
      </c>
      <c r="W150" s="141"/>
      <c r="X150" s="148"/>
      <c r="Y150" s="34"/>
    </row>
    <row r="151" spans="1:25" x14ac:dyDescent="0.25">
      <c r="A151" s="34"/>
      <c r="B151" s="34"/>
      <c r="D151" s="19" t="str">
        <f t="shared" si="30"/>
        <v>(20)</v>
      </c>
      <c r="E151" s="610"/>
      <c r="F151" s="195" t="s">
        <v>167</v>
      </c>
      <c r="G151" s="245" t="s">
        <v>4</v>
      </c>
      <c r="H151" s="246">
        <f t="shared" si="31"/>
        <v>1504</v>
      </c>
      <c r="I151" s="247">
        <f>+I117+$H$148*I138</f>
        <v>0</v>
      </c>
      <c r="J151" s="248">
        <f>+J117+$H$148*J138</f>
        <v>0</v>
      </c>
      <c r="K151" s="248">
        <f>+K117+$H$148*K138</f>
        <v>0</v>
      </c>
      <c r="L151" s="248">
        <f>+L117+$H$148*L138</f>
        <v>40</v>
      </c>
      <c r="M151" s="248">
        <f>+M117+$H$148*M138</f>
        <v>274</v>
      </c>
      <c r="N151" s="248">
        <f>+N117+$H$148*N138</f>
        <v>298</v>
      </c>
      <c r="O151" s="248">
        <f>+O117+$H$148*O138</f>
        <v>280</v>
      </c>
      <c r="P151" s="248">
        <f>+P117+$H$148*P138</f>
        <v>256</v>
      </c>
      <c r="Q151" s="248">
        <f>+Q117+$H$148*Q138</f>
        <v>252</v>
      </c>
      <c r="R151" s="248">
        <f>+R117+$H$148*R138</f>
        <v>104</v>
      </c>
      <c r="S151" s="248">
        <f>+S117+$H$148*S138</f>
        <v>0</v>
      </c>
      <c r="T151" s="249">
        <f>+T117+$H$148*T138</f>
        <v>0</v>
      </c>
      <c r="U151" s="105"/>
      <c r="V151" s="292">
        <v>20</v>
      </c>
      <c r="W151" s="141"/>
      <c r="X151" s="148"/>
      <c r="Y151" s="34"/>
    </row>
    <row r="152" spans="1:25" ht="15.75" thickBot="1" x14ac:dyDescent="0.3">
      <c r="A152" s="34"/>
      <c r="B152" s="34"/>
      <c r="D152" s="19"/>
      <c r="E152" s="7"/>
      <c r="F152" s="7"/>
      <c r="G152" s="33"/>
      <c r="H152" s="287"/>
      <c r="I152" s="288"/>
      <c r="J152" s="288"/>
      <c r="K152" s="288"/>
      <c r="L152" s="288"/>
      <c r="M152" s="288"/>
      <c r="N152" s="288"/>
      <c r="O152" s="288"/>
      <c r="P152" s="288"/>
      <c r="Q152" s="288"/>
      <c r="R152" s="288"/>
      <c r="S152" s="288"/>
      <c r="T152" s="288"/>
      <c r="U152" s="105"/>
      <c r="V152" s="140"/>
      <c r="W152" s="141"/>
      <c r="X152" s="148"/>
      <c r="Y152" s="34"/>
    </row>
    <row r="153" spans="1:25" ht="19.5" thickBot="1" x14ac:dyDescent="0.3">
      <c r="A153" s="34"/>
      <c r="B153" s="34"/>
      <c r="D153" s="19"/>
      <c r="E153" s="334" t="s">
        <v>181</v>
      </c>
      <c r="F153" s="335"/>
      <c r="G153" s="335"/>
      <c r="H153" s="335"/>
      <c r="I153" s="335"/>
      <c r="J153" s="335"/>
      <c r="K153" s="335"/>
      <c r="L153" s="335"/>
      <c r="M153" s="335"/>
      <c r="N153" s="335"/>
      <c r="O153" s="335"/>
      <c r="P153" s="335"/>
      <c r="Q153" s="335"/>
      <c r="R153" s="335"/>
      <c r="S153" s="335"/>
      <c r="T153" s="336"/>
      <c r="U153" s="105"/>
      <c r="V153" s="140"/>
      <c r="W153" s="141"/>
      <c r="X153" s="148"/>
      <c r="Y153" s="34"/>
    </row>
    <row r="154" spans="1:25" ht="15.75" x14ac:dyDescent="0.25">
      <c r="A154" s="34"/>
      <c r="B154" s="34"/>
      <c r="D154" s="19" t="str">
        <f t="shared" ref="D154:D155" si="32">"("&amp;V154&amp;")"</f>
        <v>(2)</v>
      </c>
      <c r="E154" s="627" t="s">
        <v>168</v>
      </c>
      <c r="F154" s="273" t="s">
        <v>169</v>
      </c>
      <c r="G154" s="274" t="s">
        <v>4</v>
      </c>
      <c r="H154" s="284">
        <f t="shared" si="31"/>
        <v>1385.5</v>
      </c>
      <c r="I154" s="278">
        <f>+I99+I101-I150</f>
        <v>122</v>
      </c>
      <c r="J154" s="279">
        <f>+J99+J101-J150</f>
        <v>107.5</v>
      </c>
      <c r="K154" s="279">
        <f>+K99+K101-K150</f>
        <v>88.5</v>
      </c>
      <c r="L154" s="279">
        <f>+L99+L101-L150</f>
        <v>100</v>
      </c>
      <c r="M154" s="279">
        <f>+M99+M101-M150</f>
        <v>118.5</v>
      </c>
      <c r="N154" s="279">
        <f>+N99+N101-N150</f>
        <v>134.5</v>
      </c>
      <c r="O154" s="279">
        <f>+O99+O101-O150</f>
        <v>150</v>
      </c>
      <c r="P154" s="279">
        <f>+P99+P101-P150</f>
        <v>134</v>
      </c>
      <c r="Q154" s="279">
        <f>+Q99+Q101-Q150</f>
        <v>113</v>
      </c>
      <c r="R154" s="279">
        <f>+R99+R101-R150</f>
        <v>106</v>
      </c>
      <c r="S154" s="279">
        <f>+S99+S101-S150</f>
        <v>104</v>
      </c>
      <c r="T154" s="280">
        <f>+T99+T101-T150</f>
        <v>107.5</v>
      </c>
      <c r="U154" s="105"/>
      <c r="V154" s="291">
        <v>2</v>
      </c>
      <c r="W154" s="141"/>
      <c r="X154" s="148"/>
      <c r="Y154" s="34"/>
    </row>
    <row r="155" spans="1:25" ht="16.5" thickBot="1" x14ac:dyDescent="0.3">
      <c r="A155" s="34"/>
      <c r="B155" s="34"/>
      <c r="D155" s="19" t="str">
        <f t="shared" si="32"/>
        <v>(2)</v>
      </c>
      <c r="E155" s="604"/>
      <c r="F155" s="275" t="s">
        <v>170</v>
      </c>
      <c r="G155" s="276" t="s">
        <v>4</v>
      </c>
      <c r="H155" s="285">
        <f t="shared" si="31"/>
        <v>-662</v>
      </c>
      <c r="I155" s="281">
        <f>+I100+I102-I151</f>
        <v>312</v>
      </c>
      <c r="J155" s="282">
        <f>+J100+J102-J151</f>
        <v>210</v>
      </c>
      <c r="K155" s="282">
        <f>+K100+K102-K151</f>
        <v>46</v>
      </c>
      <c r="L155" s="282">
        <f>+L100+L102-L151</f>
        <v>-40</v>
      </c>
      <c r="M155" s="282">
        <f>+M100+M102-M151</f>
        <v>-274</v>
      </c>
      <c r="N155" s="282">
        <f>+N100+N102-N151</f>
        <v>-298</v>
      </c>
      <c r="O155" s="282">
        <f>+O100+O102-O151</f>
        <v>-280</v>
      </c>
      <c r="P155" s="282">
        <f>+P100+P102-P151</f>
        <v>-256</v>
      </c>
      <c r="Q155" s="282">
        <f>+Q100+Q102-Q151</f>
        <v>-252</v>
      </c>
      <c r="R155" s="282">
        <f>+R100+R102-R151</f>
        <v>-104</v>
      </c>
      <c r="S155" s="282">
        <f>+S100+S102-S151</f>
        <v>64</v>
      </c>
      <c r="T155" s="283">
        <f>+T100+T102-T151</f>
        <v>210</v>
      </c>
      <c r="U155" s="105"/>
      <c r="V155" s="292">
        <v>2</v>
      </c>
      <c r="W155" s="141"/>
      <c r="X155" s="148"/>
      <c r="Y155" s="34"/>
    </row>
    <row r="156" spans="1:25" ht="15.75" customHeight="1" x14ac:dyDescent="0.25">
      <c r="A156" s="34"/>
      <c r="B156" s="34"/>
      <c r="D156" s="19"/>
      <c r="E156" s="604"/>
      <c r="F156" s="275" t="s">
        <v>171</v>
      </c>
      <c r="G156" s="277" t="s">
        <v>4</v>
      </c>
      <c r="H156" s="286">
        <f>+H154+H155</f>
        <v>723.5</v>
      </c>
      <c r="I156" s="31"/>
      <c r="J156" s="31"/>
      <c r="K156" s="31"/>
      <c r="L156" s="31"/>
      <c r="M156" s="31"/>
      <c r="N156" s="31"/>
      <c r="O156" s="31"/>
      <c r="P156" s="31"/>
      <c r="Q156" s="31"/>
      <c r="R156" s="31"/>
      <c r="S156" s="31"/>
      <c r="T156" s="104"/>
      <c r="U156" s="105"/>
      <c r="V156" s="140"/>
      <c r="W156" s="141"/>
      <c r="X156" s="148"/>
      <c r="Y156" s="34"/>
    </row>
    <row r="157" spans="1:25" ht="16.5" thickBot="1" x14ac:dyDescent="0.3">
      <c r="A157" s="34"/>
      <c r="B157" s="34"/>
      <c r="D157" s="19"/>
      <c r="E157" s="116" t="s">
        <v>172</v>
      </c>
      <c r="F157" s="272" t="s">
        <v>52</v>
      </c>
      <c r="G157" s="605">
        <f>+H154/H156</f>
        <v>1.9149965445749828</v>
      </c>
      <c r="H157" s="606"/>
      <c r="I157" s="106"/>
      <c r="J157" s="106"/>
      <c r="K157" s="106"/>
      <c r="L157" s="106"/>
      <c r="M157" s="106"/>
      <c r="N157" s="106"/>
      <c r="O157" s="106"/>
      <c r="P157" s="106"/>
      <c r="Q157" s="106"/>
      <c r="R157" s="106"/>
      <c r="S157" s="106"/>
      <c r="T157" s="252"/>
      <c r="U157" s="105"/>
      <c r="V157" s="140"/>
      <c r="W157" s="141"/>
      <c r="X157" s="148"/>
      <c r="Y157" s="34"/>
    </row>
    <row r="158" spans="1:25" ht="15.75" thickBot="1" x14ac:dyDescent="0.3">
      <c r="A158" s="34"/>
      <c r="B158" s="34"/>
      <c r="D158" s="138"/>
      <c r="E158" s="56"/>
      <c r="F158" s="56"/>
      <c r="G158" s="27"/>
      <c r="H158" s="106"/>
      <c r="I158" s="294"/>
      <c r="J158" s="294"/>
      <c r="K158" s="294"/>
      <c r="L158" s="294"/>
      <c r="M158" s="294"/>
      <c r="N158" s="294"/>
      <c r="O158" s="294"/>
      <c r="P158" s="294"/>
      <c r="Q158" s="294"/>
      <c r="R158" s="294"/>
      <c r="S158" s="294"/>
      <c r="T158" s="294"/>
      <c r="U158" s="295"/>
      <c r="V158" s="142"/>
      <c r="W158" s="141"/>
      <c r="X158" s="148"/>
      <c r="Y158" s="34"/>
    </row>
    <row r="159" spans="1:25" ht="15.75" thickBot="1" x14ac:dyDescent="0.3">
      <c r="A159" s="34"/>
      <c r="B159" s="34"/>
      <c r="D159" s="122"/>
      <c r="E159" s="504"/>
      <c r="F159" s="504"/>
      <c r="G159" s="505"/>
      <c r="H159" s="506"/>
      <c r="I159" s="507"/>
      <c r="J159" s="507"/>
      <c r="K159" s="507"/>
      <c r="L159" s="507"/>
      <c r="M159" s="507"/>
      <c r="N159" s="507"/>
      <c r="O159" s="507"/>
      <c r="P159" s="507"/>
      <c r="Q159" s="507"/>
      <c r="R159" s="508"/>
      <c r="S159" s="508"/>
      <c r="T159" s="508"/>
      <c r="U159" s="509"/>
      <c r="V159" s="142"/>
      <c r="W159" s="141"/>
      <c r="X159" s="148"/>
      <c r="Y159" s="34"/>
    </row>
    <row r="160" spans="1:25" ht="26.25" customHeight="1" thickBot="1" x14ac:dyDescent="0.3">
      <c r="A160" s="34"/>
      <c r="B160" s="34"/>
      <c r="D160" s="19"/>
      <c r="E160" s="622" t="s">
        <v>173</v>
      </c>
      <c r="F160" s="623"/>
      <c r="G160" s="623"/>
      <c r="H160" s="623"/>
      <c r="I160" s="623"/>
      <c r="J160" s="623"/>
      <c r="K160" s="623"/>
      <c r="L160" s="623"/>
      <c r="M160" s="623"/>
      <c r="N160" s="623"/>
      <c r="O160" s="623"/>
      <c r="P160" s="623"/>
      <c r="Q160" s="624"/>
      <c r="R160" s="97"/>
      <c r="S160" s="97"/>
      <c r="T160" s="97"/>
      <c r="U160" s="128"/>
      <c r="V160" s="142"/>
      <c r="W160" s="141"/>
      <c r="X160" s="148"/>
      <c r="Y160" s="34"/>
    </row>
    <row r="161" spans="1:44" x14ac:dyDescent="0.25">
      <c r="A161" s="34"/>
      <c r="B161" s="34"/>
      <c r="D161" s="19"/>
      <c r="E161" s="122"/>
      <c r="F161" s="123"/>
      <c r="G161" s="123"/>
      <c r="H161" s="71"/>
      <c r="I161" s="72"/>
      <c r="J161" s="72"/>
      <c r="K161" s="72" t="s">
        <v>49</v>
      </c>
      <c r="L161" s="72"/>
      <c r="M161" s="72"/>
      <c r="N161" s="73"/>
      <c r="O161" s="123"/>
      <c r="P161" s="123"/>
      <c r="Q161" s="74"/>
      <c r="R161" s="7"/>
      <c r="S161" s="7"/>
      <c r="T161" s="7"/>
      <c r="U161" s="105"/>
      <c r="V161" s="140"/>
      <c r="W161" s="141"/>
      <c r="X161" s="148"/>
      <c r="Y161" s="34"/>
    </row>
    <row r="162" spans="1:44" x14ac:dyDescent="0.25">
      <c r="A162" s="34"/>
      <c r="B162" s="34"/>
      <c r="D162" s="19"/>
      <c r="E162" s="20" t="s">
        <v>30</v>
      </c>
      <c r="F162" s="9"/>
      <c r="G162" s="9"/>
      <c r="H162" s="14" t="s">
        <v>20</v>
      </c>
      <c r="I162" s="7" t="s">
        <v>51</v>
      </c>
      <c r="J162" s="7"/>
      <c r="K162" s="618" t="s">
        <v>21</v>
      </c>
      <c r="L162" s="619"/>
      <c r="M162" s="620" t="s">
        <v>22</v>
      </c>
      <c r="N162" s="621"/>
      <c r="O162" s="607" t="s">
        <v>23</v>
      </c>
      <c r="P162" s="608"/>
      <c r="Q162" s="115" t="s">
        <v>52</v>
      </c>
      <c r="R162" s="7"/>
      <c r="S162" s="7"/>
      <c r="T162" s="7"/>
      <c r="U162" s="105"/>
      <c r="V162" s="140"/>
      <c r="W162" s="141"/>
      <c r="X162" s="148"/>
      <c r="Y162" s="34"/>
    </row>
    <row r="163" spans="1:44" x14ac:dyDescent="0.25">
      <c r="A163" s="34"/>
      <c r="B163" s="34"/>
      <c r="D163" s="19"/>
      <c r="E163" s="19"/>
      <c r="F163" s="7"/>
      <c r="G163" s="7"/>
      <c r="H163" s="16" t="s">
        <v>4</v>
      </c>
      <c r="I163" s="7"/>
      <c r="J163" s="7"/>
      <c r="K163" s="36" t="s">
        <v>45</v>
      </c>
      <c r="L163" s="37" t="s">
        <v>4</v>
      </c>
      <c r="M163" s="40" t="s">
        <v>46</v>
      </c>
      <c r="N163" s="41" t="s">
        <v>4</v>
      </c>
      <c r="O163" s="44" t="s">
        <v>47</v>
      </c>
      <c r="P163" s="45" t="s">
        <v>4</v>
      </c>
      <c r="Q163" s="75"/>
      <c r="R163" s="7"/>
      <c r="S163" s="7"/>
      <c r="T163" s="7"/>
      <c r="U163" s="105"/>
      <c r="V163" s="140"/>
      <c r="W163" s="141"/>
      <c r="X163" s="148"/>
      <c r="Y163" s="34"/>
    </row>
    <row r="164" spans="1:44" x14ac:dyDescent="0.25">
      <c r="A164" s="34"/>
      <c r="B164" s="34"/>
      <c r="D164" s="19"/>
      <c r="E164" s="21" t="s">
        <v>48</v>
      </c>
      <c r="F164" s="9"/>
      <c r="G164" s="9"/>
      <c r="H164" s="10">
        <f>+H66</f>
        <v>1551</v>
      </c>
      <c r="I164" s="661"/>
      <c r="J164" s="429"/>
      <c r="K164" s="50">
        <f>+J14</f>
        <v>1</v>
      </c>
      <c r="L164" s="38">
        <f>+K164*H164</f>
        <v>1551</v>
      </c>
      <c r="M164" s="52">
        <f>+L14</f>
        <v>0</v>
      </c>
      <c r="N164" s="42">
        <f>+H164*M164</f>
        <v>0</v>
      </c>
      <c r="O164" s="54">
        <f>+M164+K164</f>
        <v>1</v>
      </c>
      <c r="P164" s="46">
        <f>+L164+N164</f>
        <v>1551</v>
      </c>
      <c r="Q164" s="76">
        <f>+IF(P164&lt;&gt;0,L164/P164,0)</f>
        <v>1</v>
      </c>
      <c r="R164" s="7"/>
      <c r="S164" s="7"/>
      <c r="T164" s="7"/>
      <c r="U164" s="105"/>
      <c r="V164" s="140"/>
      <c r="W164" s="141"/>
      <c r="X164" s="148"/>
      <c r="Y164" s="34"/>
    </row>
    <row r="165" spans="1:44" x14ac:dyDescent="0.25">
      <c r="A165" s="34"/>
      <c r="B165" s="34"/>
      <c r="D165" s="19"/>
      <c r="E165" s="22" t="str">
        <f>+E87</f>
        <v>Grid delivered, t</v>
      </c>
      <c r="F165" s="7" t="s">
        <v>28</v>
      </c>
      <c r="G165" s="7"/>
      <c r="H165" s="11">
        <f>+H88</f>
        <v>421</v>
      </c>
      <c r="I165" s="15"/>
      <c r="J165" s="18"/>
      <c r="K165" s="51">
        <f>+J15</f>
        <v>0.5</v>
      </c>
      <c r="L165" s="39">
        <f>+K165*H165</f>
        <v>210.5</v>
      </c>
      <c r="M165" s="53">
        <f>+L15</f>
        <v>2</v>
      </c>
      <c r="N165" s="43">
        <f>+H165*M165</f>
        <v>842</v>
      </c>
      <c r="O165" s="55">
        <f>+K165+M165</f>
        <v>2.5</v>
      </c>
      <c r="P165" s="47">
        <f>+L165+N165</f>
        <v>1052.5</v>
      </c>
      <c r="Q165" s="77">
        <f t="shared" ref="Q165:Q168" si="33">+IF(P165&lt;&gt;0,L165/P165,0)</f>
        <v>0.2</v>
      </c>
      <c r="R165" s="7"/>
      <c r="S165" s="7"/>
      <c r="T165" s="7"/>
      <c r="U165" s="105"/>
      <c r="V165" s="140"/>
      <c r="W165" s="141"/>
      <c r="X165" s="148"/>
      <c r="Y165" s="34"/>
    </row>
    <row r="166" spans="1:44" x14ac:dyDescent="0.25">
      <c r="A166" s="34"/>
      <c r="B166" s="34"/>
      <c r="D166" s="19"/>
      <c r="E166" s="22" t="str">
        <f>+E84</f>
        <v>Exported for non EPB uses</v>
      </c>
      <c r="F166" s="7" t="s">
        <v>19</v>
      </c>
      <c r="G166" s="7"/>
      <c r="H166" s="11">
        <f>+H84</f>
        <v>200</v>
      </c>
      <c r="I166" s="15"/>
      <c r="J166" s="18"/>
      <c r="K166" s="51">
        <f>+K164</f>
        <v>1</v>
      </c>
      <c r="L166" s="39">
        <f>-K166*H166</f>
        <v>-200</v>
      </c>
      <c r="M166" s="53">
        <f>+M164</f>
        <v>0</v>
      </c>
      <c r="N166" s="43">
        <f>-M166*H166</f>
        <v>0</v>
      </c>
      <c r="O166" s="55">
        <f>+K166+M166</f>
        <v>1</v>
      </c>
      <c r="P166" s="47">
        <f>+L166+N166</f>
        <v>-200</v>
      </c>
      <c r="Q166" s="77">
        <f t="shared" si="33"/>
        <v>1</v>
      </c>
      <c r="R166" s="7"/>
      <c r="S166" s="7"/>
      <c r="T166" s="7"/>
      <c r="U166" s="105"/>
      <c r="V166" s="140"/>
      <c r="W166" s="141"/>
      <c r="X166" s="148"/>
      <c r="Y166" s="34"/>
    </row>
    <row r="167" spans="1:44" x14ac:dyDescent="0.25">
      <c r="A167" s="34"/>
      <c r="B167" s="34"/>
      <c r="D167" s="19"/>
      <c r="E167" s="22" t="str">
        <f>+E85</f>
        <v>Grid exported, t</v>
      </c>
      <c r="F167" s="7" t="s">
        <v>29</v>
      </c>
      <c r="G167" s="7"/>
      <c r="H167" s="11">
        <f>+H85</f>
        <v>552</v>
      </c>
      <c r="I167" s="15"/>
      <c r="J167" s="18"/>
      <c r="K167" s="51">
        <f>+K166</f>
        <v>1</v>
      </c>
      <c r="L167" s="39">
        <f>-K167*H167</f>
        <v>-552</v>
      </c>
      <c r="M167" s="53">
        <f>+M166</f>
        <v>0</v>
      </c>
      <c r="N167" s="43">
        <f>-M167*H167</f>
        <v>0</v>
      </c>
      <c r="O167" s="55">
        <f>+K167+M167</f>
        <v>1</v>
      </c>
      <c r="P167" s="47">
        <f>+L167+N167</f>
        <v>-552</v>
      </c>
      <c r="Q167" s="78">
        <f t="shared" si="33"/>
        <v>1</v>
      </c>
      <c r="R167" s="7"/>
      <c r="S167" s="7"/>
      <c r="T167" s="7"/>
      <c r="U167" s="105"/>
      <c r="V167" s="140"/>
      <c r="W167" s="141"/>
      <c r="X167" s="148"/>
      <c r="Y167" s="34"/>
    </row>
    <row r="168" spans="1:44" ht="15.75" thickBot="1" x14ac:dyDescent="0.3">
      <c r="A168" s="34"/>
      <c r="B168" s="34"/>
      <c r="D168" s="19"/>
      <c r="E168" s="23" t="s">
        <v>27</v>
      </c>
      <c r="F168" s="24"/>
      <c r="G168" s="24"/>
      <c r="H168" s="79">
        <f>+H164+H165-H166-H167</f>
        <v>1220</v>
      </c>
      <c r="I168" s="662"/>
      <c r="J168" s="663"/>
      <c r="K168" s="25"/>
      <c r="L168" s="48">
        <f>SUM(L164:L167)</f>
        <v>1009.5</v>
      </c>
      <c r="M168" s="25"/>
      <c r="N168" s="49">
        <f>SUM(N164:N167)</f>
        <v>842</v>
      </c>
      <c r="O168" s="25"/>
      <c r="P168" s="26">
        <f>+N168+L168</f>
        <v>1851.5</v>
      </c>
      <c r="Q168" s="80">
        <f t="shared" si="33"/>
        <v>0.54523359438293273</v>
      </c>
      <c r="R168" s="7"/>
      <c r="S168" s="7"/>
      <c r="T168" s="7"/>
      <c r="U168" s="105"/>
      <c r="V168" s="140"/>
      <c r="W168" s="141"/>
      <c r="X168" s="148"/>
      <c r="Y168" s="34"/>
    </row>
    <row r="169" spans="1:44" s="2" customFormat="1" ht="15.75" thickBot="1" x14ac:dyDescent="0.3">
      <c r="A169" s="7"/>
      <c r="B169" s="7"/>
      <c r="C169" s="131"/>
      <c r="D169" s="19"/>
      <c r="E169" s="57"/>
      <c r="F169" s="57"/>
      <c r="G169" s="57"/>
      <c r="I169" s="57"/>
      <c r="K169" s="57" t="s">
        <v>53</v>
      </c>
      <c r="L169" s="58"/>
      <c r="M169" s="57"/>
      <c r="N169" s="60"/>
      <c r="O169" s="7"/>
      <c r="P169" s="7"/>
      <c r="Q169" s="7"/>
      <c r="R169" s="7"/>
      <c r="S169" s="7"/>
      <c r="T169" s="7"/>
      <c r="U169" s="105"/>
      <c r="V169" s="140"/>
      <c r="W169" s="141"/>
      <c r="X169" s="148"/>
      <c r="Y169" s="7"/>
      <c r="AB169" s="1"/>
      <c r="AC169" s="1"/>
      <c r="AD169" s="1"/>
      <c r="AE169" s="1"/>
      <c r="AF169" s="1"/>
      <c r="AG169" s="1"/>
      <c r="AH169" s="1"/>
      <c r="AI169" s="1"/>
      <c r="AJ169" s="1"/>
      <c r="AK169" s="1"/>
      <c r="AL169" s="1"/>
      <c r="AM169" s="1"/>
      <c r="AN169" s="1"/>
      <c r="AO169" s="1"/>
      <c r="AP169" s="1"/>
      <c r="AQ169" s="1"/>
      <c r="AR169" s="1"/>
    </row>
    <row r="170" spans="1:44" s="2" customFormat="1" x14ac:dyDescent="0.25">
      <c r="A170" s="7"/>
      <c r="B170" s="7"/>
      <c r="C170" s="131"/>
      <c r="D170" s="19"/>
      <c r="E170" s="81" t="str">
        <f>+E166</f>
        <v>Exported for non EPB uses</v>
      </c>
      <c r="F170" s="82" t="str">
        <f>+F166</f>
        <v>fP,exp,el,used,nEPus</v>
      </c>
      <c r="G170" s="83"/>
      <c r="H170" s="85">
        <f>+H166*$J$170</f>
        <v>200</v>
      </c>
      <c r="I170" s="541" t="s">
        <v>276</v>
      </c>
      <c r="J170" s="664">
        <f>+H148</f>
        <v>1</v>
      </c>
      <c r="K170" s="86">
        <f>+K166</f>
        <v>1</v>
      </c>
      <c r="L170" s="87">
        <f>+K170*H170</f>
        <v>200</v>
      </c>
      <c r="M170" s="88">
        <f>+M166</f>
        <v>0</v>
      </c>
      <c r="N170" s="89">
        <f>+H170*M170</f>
        <v>0</v>
      </c>
      <c r="O170" s="90">
        <f>+M170+K170</f>
        <v>1</v>
      </c>
      <c r="P170" s="84">
        <f>+L170+N170</f>
        <v>200</v>
      </c>
      <c r="Q170" s="91">
        <f>+IF(P170&lt;&gt;0,L170/P170,0)</f>
        <v>1</v>
      </c>
      <c r="R170" s="7"/>
      <c r="S170" s="7"/>
      <c r="T170" s="7"/>
      <c r="U170" s="105"/>
      <c r="V170" s="140"/>
      <c r="W170" s="141"/>
      <c r="X170" s="148"/>
      <c r="Y170" s="7"/>
      <c r="AB170" s="1"/>
      <c r="AC170" s="1"/>
      <c r="AD170" s="1"/>
      <c r="AE170" s="1"/>
      <c r="AF170" s="1"/>
      <c r="AG170" s="1"/>
      <c r="AH170" s="1"/>
      <c r="AI170" s="1"/>
      <c r="AJ170" s="1"/>
      <c r="AK170" s="1"/>
      <c r="AL170" s="1"/>
      <c r="AM170" s="1"/>
      <c r="AN170" s="1"/>
      <c r="AO170" s="1"/>
      <c r="AP170" s="1"/>
      <c r="AQ170" s="1"/>
      <c r="AR170" s="1"/>
    </row>
    <row r="171" spans="1:44" s="2" customFormat="1" x14ac:dyDescent="0.25">
      <c r="A171" s="7"/>
      <c r="B171" s="7"/>
      <c r="C171" s="131"/>
      <c r="D171" s="19"/>
      <c r="E171" s="22" t="str">
        <f>+E167</f>
        <v>Grid exported, t</v>
      </c>
      <c r="F171" s="69" t="str">
        <f>+F167</f>
        <v>fP,exp,el,grid</v>
      </c>
      <c r="G171" s="57"/>
      <c r="H171" s="64">
        <f>+H167*$J$170</f>
        <v>552</v>
      </c>
      <c r="I171" s="57"/>
      <c r="J171" s="7"/>
      <c r="K171" s="61">
        <f>+K167</f>
        <v>1</v>
      </c>
      <c r="L171" s="62">
        <f>+K171*H171</f>
        <v>552</v>
      </c>
      <c r="M171" s="65">
        <f>+M167</f>
        <v>0</v>
      </c>
      <c r="N171" s="66">
        <f>+H171*M171</f>
        <v>0</v>
      </c>
      <c r="O171" s="67">
        <f t="shared" ref="O171" si="34">+M171+K171</f>
        <v>1</v>
      </c>
      <c r="P171" s="68">
        <f t="shared" ref="P171" si="35">+L171+N171</f>
        <v>552</v>
      </c>
      <c r="Q171" s="78">
        <f t="shared" ref="Q171" si="36">+IF(P171&lt;&gt;0,L171/P171,0)</f>
        <v>1</v>
      </c>
      <c r="R171" s="7"/>
      <c r="S171" s="7"/>
      <c r="T171" s="7"/>
      <c r="U171" s="105"/>
      <c r="V171" s="140"/>
      <c r="W171" s="141"/>
      <c r="X171" s="148"/>
      <c r="Y171" s="7"/>
      <c r="AB171" s="1"/>
      <c r="AC171" s="1"/>
      <c r="AD171" s="1"/>
      <c r="AE171" s="1"/>
      <c r="AF171" s="1"/>
      <c r="AG171" s="1"/>
      <c r="AH171" s="1"/>
      <c r="AI171" s="1"/>
      <c r="AJ171" s="1"/>
      <c r="AK171" s="1"/>
      <c r="AL171" s="1"/>
      <c r="AM171" s="1"/>
      <c r="AN171" s="1"/>
      <c r="AO171" s="1"/>
      <c r="AP171" s="1"/>
      <c r="AQ171" s="1"/>
      <c r="AR171" s="1"/>
    </row>
    <row r="172" spans="1:44" s="2" customFormat="1" x14ac:dyDescent="0.25">
      <c r="A172" s="7"/>
      <c r="B172" s="7"/>
      <c r="C172" s="131"/>
      <c r="D172" s="19"/>
      <c r="E172" s="22" t="str">
        <f>+E170</f>
        <v>Exported for non EPB uses</v>
      </c>
      <c r="F172" s="69" t="str">
        <f>+F170</f>
        <v>fP,exp,el,used,nEPus</v>
      </c>
      <c r="G172" s="57"/>
      <c r="H172" s="63">
        <f>+H170</f>
        <v>200</v>
      </c>
      <c r="I172" s="57"/>
      <c r="J172" s="7"/>
      <c r="K172" s="50">
        <f>+J16</f>
        <v>0.5</v>
      </c>
      <c r="L172" s="38">
        <f>-K172*H172</f>
        <v>-100</v>
      </c>
      <c r="M172" s="52">
        <f>+L16</f>
        <v>2</v>
      </c>
      <c r="N172" s="42">
        <f>-H172*M172</f>
        <v>-400</v>
      </c>
      <c r="O172" s="54">
        <f>+M172+K172</f>
        <v>2.5</v>
      </c>
      <c r="P172" s="46">
        <f>+L172+N172</f>
        <v>-500</v>
      </c>
      <c r="Q172" s="76">
        <f>+IF(P172&lt;&gt;0,L172/P172,0)</f>
        <v>0.2</v>
      </c>
      <c r="R172" s="7"/>
      <c r="S172" s="7"/>
      <c r="T172" s="7"/>
      <c r="U172" s="105"/>
      <c r="V172" s="140"/>
      <c r="W172" s="141"/>
      <c r="X172" s="148"/>
      <c r="Y172" s="7"/>
      <c r="AB172" s="1"/>
      <c r="AC172" s="1"/>
      <c r="AD172" s="1"/>
      <c r="AE172" s="1"/>
      <c r="AF172" s="1"/>
      <c r="AG172" s="1"/>
      <c r="AH172" s="1"/>
      <c r="AI172" s="1"/>
      <c r="AJ172" s="1"/>
      <c r="AK172" s="1"/>
      <c r="AL172" s="1"/>
      <c r="AM172" s="1"/>
      <c r="AN172" s="1"/>
      <c r="AO172" s="1"/>
      <c r="AP172" s="1"/>
      <c r="AQ172" s="1"/>
      <c r="AR172" s="1"/>
    </row>
    <row r="173" spans="1:44" s="2" customFormat="1" x14ac:dyDescent="0.25">
      <c r="A173" s="7"/>
      <c r="B173" s="7"/>
      <c r="C173" s="131"/>
      <c r="D173" s="19"/>
      <c r="E173" s="92" t="str">
        <f t="shared" ref="E173:F173" si="37">+E171</f>
        <v>Grid exported, t</v>
      </c>
      <c r="F173" s="70" t="str">
        <f t="shared" si="37"/>
        <v>fP,exp,el,grid</v>
      </c>
      <c r="G173" s="35"/>
      <c r="H173" s="64">
        <f>+H171</f>
        <v>552</v>
      </c>
      <c r="I173" s="57"/>
      <c r="J173" s="7"/>
      <c r="K173" s="61">
        <f>+J17</f>
        <v>0.5</v>
      </c>
      <c r="L173" s="62">
        <f>-K173*H173</f>
        <v>-276</v>
      </c>
      <c r="M173" s="65">
        <f>+L17</f>
        <v>2</v>
      </c>
      <c r="N173" s="66">
        <f>-H173*M173</f>
        <v>-1104</v>
      </c>
      <c r="O173" s="67">
        <f t="shared" ref="O173" si="38">+M173+K173</f>
        <v>2.5</v>
      </c>
      <c r="P173" s="68">
        <f t="shared" ref="P173" si="39">+L173+N173</f>
        <v>-1380</v>
      </c>
      <c r="Q173" s="78">
        <f t="shared" ref="Q173:Q174" si="40">+IF(P173&lt;&gt;0,L173/P173,0)</f>
        <v>0.2</v>
      </c>
      <c r="R173" s="7"/>
      <c r="S173" s="7"/>
      <c r="T173" s="7"/>
      <c r="U173" s="105"/>
      <c r="V173" s="140"/>
      <c r="W173" s="141"/>
      <c r="X173" s="148"/>
      <c r="Y173" s="7"/>
      <c r="AB173" s="1"/>
      <c r="AC173" s="1"/>
      <c r="AD173" s="1"/>
      <c r="AE173" s="1"/>
      <c r="AF173" s="1"/>
      <c r="AG173" s="1"/>
      <c r="AH173" s="1"/>
      <c r="AI173" s="1"/>
      <c r="AJ173" s="1"/>
      <c r="AK173" s="1"/>
      <c r="AL173" s="1"/>
      <c r="AM173" s="1"/>
      <c r="AN173" s="1"/>
      <c r="AO173" s="1"/>
      <c r="AP173" s="1"/>
      <c r="AQ173" s="1"/>
      <c r="AR173" s="1"/>
    </row>
    <row r="174" spans="1:44" s="2" customFormat="1" ht="15.75" thickBot="1" x14ac:dyDescent="0.3">
      <c r="A174" s="7"/>
      <c r="B174" s="7"/>
      <c r="C174" s="131"/>
      <c r="D174" s="19"/>
      <c r="E174" s="93"/>
      <c r="F174" s="94"/>
      <c r="G174" s="94"/>
      <c r="H174" s="95"/>
      <c r="I174" s="94"/>
      <c r="J174" s="96"/>
      <c r="K174" s="25"/>
      <c r="L174" s="48">
        <f>SUM(L168:L173)</f>
        <v>1385.5</v>
      </c>
      <c r="M174" s="25"/>
      <c r="N174" s="49">
        <f>SUM(N168:N173)</f>
        <v>-662</v>
      </c>
      <c r="O174" s="25"/>
      <c r="P174" s="26">
        <f>+N174+L174</f>
        <v>723.5</v>
      </c>
      <c r="Q174" s="80">
        <f t="shared" si="40"/>
        <v>1.9149965445749828</v>
      </c>
      <c r="R174" s="7"/>
      <c r="S174" s="7"/>
      <c r="T174" s="7"/>
      <c r="U174" s="105"/>
      <c r="V174" s="140"/>
      <c r="W174" s="141"/>
      <c r="X174" s="148"/>
      <c r="Y174" s="7"/>
      <c r="AB174" s="1"/>
      <c r="AC174" s="1"/>
      <c r="AD174" s="1"/>
      <c r="AE174" s="1"/>
      <c r="AF174" s="1"/>
      <c r="AG174" s="1"/>
      <c r="AH174" s="1"/>
      <c r="AI174" s="1"/>
      <c r="AJ174" s="1"/>
      <c r="AK174" s="1"/>
      <c r="AL174" s="1"/>
      <c r="AM174" s="1"/>
      <c r="AN174" s="1"/>
      <c r="AO174" s="1"/>
      <c r="AP174" s="1"/>
      <c r="AQ174" s="1"/>
      <c r="AR174" s="1"/>
    </row>
    <row r="175" spans="1:44" s="2" customFormat="1" x14ac:dyDescent="0.25">
      <c r="A175" s="7"/>
      <c r="B175" s="7"/>
      <c r="C175" s="131"/>
      <c r="D175" s="19"/>
      <c r="E175" s="57"/>
      <c r="F175" s="57"/>
      <c r="G175" s="57"/>
      <c r="H175" s="58"/>
      <c r="I175" s="57"/>
      <c r="J175" s="59"/>
      <c r="K175" s="57"/>
      <c r="L175" s="58"/>
      <c r="M175" s="57"/>
      <c r="N175" s="60"/>
      <c r="O175" s="7"/>
      <c r="P175" s="7"/>
      <c r="Q175" s="7"/>
      <c r="R175" s="7"/>
      <c r="S175" s="7"/>
      <c r="T175" s="7"/>
      <c r="U175" s="105"/>
      <c r="V175" s="140"/>
      <c r="W175" s="141"/>
      <c r="X175" s="148"/>
      <c r="Y175" s="7"/>
      <c r="AB175" s="1"/>
      <c r="AC175" s="1"/>
      <c r="AD175" s="1"/>
      <c r="AE175" s="1"/>
      <c r="AF175" s="1"/>
      <c r="AG175" s="1"/>
      <c r="AH175" s="1"/>
      <c r="AI175" s="1"/>
      <c r="AJ175" s="1"/>
      <c r="AK175" s="1"/>
      <c r="AL175" s="1"/>
      <c r="AM175" s="1"/>
      <c r="AN175" s="1"/>
      <c r="AO175" s="1"/>
      <c r="AP175" s="1"/>
      <c r="AQ175" s="1"/>
      <c r="AR175" s="1"/>
    </row>
    <row r="176" spans="1:44" x14ac:dyDescent="0.25">
      <c r="D176" s="19"/>
      <c r="E176" s="7"/>
      <c r="F176" s="7"/>
      <c r="G176" s="7"/>
      <c r="H176" s="7"/>
      <c r="I176" s="7"/>
      <c r="J176" s="7"/>
      <c r="K176" s="7"/>
      <c r="L176" s="7"/>
      <c r="M176" s="7"/>
      <c r="N176" s="7"/>
      <c r="O176" s="7"/>
      <c r="P176" s="7"/>
      <c r="Q176" s="7"/>
      <c r="R176" s="7"/>
      <c r="S176" s="7"/>
      <c r="T176" s="7"/>
      <c r="U176" s="105"/>
      <c r="V176" s="140"/>
      <c r="W176" s="141"/>
      <c r="X176" s="148"/>
    </row>
    <row r="177" spans="4:24" x14ac:dyDescent="0.25">
      <c r="D177" s="19"/>
      <c r="E177" s="7"/>
      <c r="F177" s="7"/>
      <c r="G177" s="7"/>
      <c r="H177" s="7"/>
      <c r="I177" s="7"/>
      <c r="J177" s="7"/>
      <c r="K177" s="7"/>
      <c r="L177" s="7"/>
      <c r="M177" s="7"/>
      <c r="N177" s="7"/>
      <c r="O177" s="7"/>
      <c r="P177" s="7"/>
      <c r="Q177" s="7"/>
      <c r="R177" s="7"/>
      <c r="S177" s="7"/>
      <c r="T177" s="7"/>
      <c r="U177" s="105"/>
      <c r="V177" s="140"/>
      <c r="W177" s="141"/>
      <c r="X177" s="148"/>
    </row>
    <row r="178" spans="4:24" x14ac:dyDescent="0.25">
      <c r="D178" s="19"/>
      <c r="E178" s="7"/>
      <c r="F178" s="7"/>
      <c r="G178" s="7"/>
      <c r="H178" s="7"/>
      <c r="I178" s="7"/>
      <c r="J178" s="7"/>
      <c r="K178" s="7"/>
      <c r="L178" s="7"/>
      <c r="M178" s="7"/>
      <c r="N178" s="7"/>
      <c r="O178" s="7"/>
      <c r="P178" s="7"/>
      <c r="Q178" s="7"/>
      <c r="R178" s="7"/>
      <c r="S178" s="7"/>
      <c r="T178" s="7"/>
      <c r="U178" s="105"/>
      <c r="V178" s="140"/>
      <c r="W178" s="141"/>
      <c r="X178" s="148"/>
    </row>
    <row r="179" spans="4:24" x14ac:dyDescent="0.25">
      <c r="D179" s="19"/>
      <c r="E179" s="7"/>
      <c r="F179" s="7"/>
      <c r="G179" s="7"/>
      <c r="H179" s="7"/>
      <c r="I179" s="7"/>
      <c r="J179" s="7"/>
      <c r="K179" s="7"/>
      <c r="L179" s="7"/>
      <c r="M179" s="7"/>
      <c r="N179" s="7"/>
      <c r="O179" s="7"/>
      <c r="P179" s="7"/>
      <c r="Q179" s="7"/>
      <c r="R179" s="7"/>
      <c r="S179" s="7"/>
      <c r="T179" s="7"/>
      <c r="U179" s="105"/>
      <c r="V179" s="140"/>
      <c r="W179" s="141"/>
      <c r="X179" s="148"/>
    </row>
    <row r="180" spans="4:24" x14ac:dyDescent="0.25">
      <c r="D180" s="19"/>
      <c r="E180" s="7"/>
      <c r="F180" s="7"/>
      <c r="G180" s="7"/>
      <c r="H180" s="7"/>
      <c r="I180" s="7"/>
      <c r="J180" s="7"/>
      <c r="K180" s="7"/>
      <c r="L180" s="7"/>
      <c r="M180" s="7"/>
      <c r="N180" s="7"/>
      <c r="O180" s="7"/>
      <c r="P180" s="7"/>
      <c r="Q180" s="7"/>
      <c r="R180" s="7"/>
      <c r="S180" s="7"/>
      <c r="T180" s="7"/>
      <c r="U180" s="105"/>
      <c r="V180" s="140"/>
      <c r="W180" s="141"/>
      <c r="X180" s="148"/>
    </row>
    <row r="181" spans="4:24" x14ac:dyDescent="0.25">
      <c r="D181" s="19"/>
      <c r="E181" s="7"/>
      <c r="F181" s="7"/>
      <c r="G181" s="7"/>
      <c r="H181" s="7"/>
      <c r="I181" s="7"/>
      <c r="J181" s="7"/>
      <c r="K181" s="7"/>
      <c r="L181" s="7"/>
      <c r="M181" s="7"/>
      <c r="N181" s="7"/>
      <c r="O181" s="7"/>
      <c r="P181" s="7"/>
      <c r="Q181" s="7"/>
      <c r="R181" s="7"/>
      <c r="S181" s="7"/>
      <c r="T181" s="7"/>
      <c r="U181" s="105"/>
      <c r="V181" s="140"/>
      <c r="W181" s="141"/>
      <c r="X181" s="148"/>
    </row>
    <row r="182" spans="4:24" x14ac:dyDescent="0.25">
      <c r="D182" s="19"/>
      <c r="E182" s="7"/>
      <c r="F182" s="7"/>
      <c r="G182" s="7"/>
      <c r="H182" s="7"/>
      <c r="I182" s="7"/>
      <c r="J182" s="7"/>
      <c r="K182" s="7"/>
      <c r="L182" s="7"/>
      <c r="M182" s="7"/>
      <c r="N182" s="7"/>
      <c r="O182" s="7"/>
      <c r="P182" s="7"/>
      <c r="Q182" s="7"/>
      <c r="R182" s="7"/>
      <c r="S182" s="7"/>
      <c r="T182" s="7"/>
      <c r="U182" s="105"/>
      <c r="V182" s="140"/>
      <c r="W182" s="141"/>
      <c r="X182" s="148"/>
    </row>
    <row r="183" spans="4:24" x14ac:dyDescent="0.25">
      <c r="D183" s="19"/>
      <c r="E183" s="7"/>
      <c r="F183" s="7"/>
      <c r="G183" s="7"/>
      <c r="H183" s="7"/>
      <c r="I183" s="347"/>
      <c r="J183" s="347"/>
      <c r="K183" s="347"/>
      <c r="L183" s="347"/>
      <c r="M183" s="347"/>
      <c r="N183" s="347"/>
      <c r="O183" s="347"/>
      <c r="P183" s="347"/>
      <c r="Q183" s="347"/>
      <c r="R183" s="347"/>
      <c r="S183" s="347"/>
      <c r="T183" s="347"/>
      <c r="U183" s="147"/>
      <c r="V183" s="143"/>
      <c r="W183" s="141"/>
      <c r="X183" s="148"/>
    </row>
    <row r="184" spans="4:24" x14ac:dyDescent="0.25">
      <c r="D184" s="19"/>
      <c r="E184" s="7"/>
      <c r="F184" s="7"/>
      <c r="G184" s="7"/>
      <c r="H184" s="7"/>
      <c r="I184" s="7"/>
      <c r="J184" s="7"/>
      <c r="K184" s="7"/>
      <c r="L184" s="7"/>
      <c r="M184" s="7"/>
      <c r="N184" s="7"/>
      <c r="O184" s="7"/>
      <c r="P184" s="7"/>
      <c r="Q184" s="7"/>
      <c r="R184" s="7"/>
      <c r="S184" s="7"/>
      <c r="T184" s="7"/>
      <c r="U184" s="105"/>
      <c r="V184" s="140"/>
      <c r="W184" s="141"/>
      <c r="X184" s="148"/>
    </row>
    <row r="185" spans="4:24" x14ac:dyDescent="0.25">
      <c r="D185" s="19"/>
      <c r="E185" s="7"/>
      <c r="F185" s="7"/>
      <c r="G185" s="7"/>
      <c r="H185" s="7"/>
      <c r="I185" s="7"/>
      <c r="J185" s="7"/>
      <c r="K185" s="7"/>
      <c r="L185" s="7"/>
      <c r="M185" s="7"/>
      <c r="N185" s="7"/>
      <c r="O185" s="7"/>
      <c r="P185" s="7"/>
      <c r="Q185" s="7"/>
      <c r="R185" s="7"/>
      <c r="S185" s="7"/>
      <c r="T185" s="7"/>
      <c r="U185" s="105"/>
      <c r="V185" s="140"/>
      <c r="W185" s="141"/>
      <c r="X185" s="148"/>
    </row>
    <row r="186" spans="4:24" x14ac:dyDescent="0.25">
      <c r="D186" s="19"/>
      <c r="E186" s="7"/>
      <c r="F186" s="7"/>
      <c r="G186" s="7"/>
      <c r="H186" s="7"/>
      <c r="I186" s="7"/>
      <c r="J186" s="7"/>
      <c r="K186" s="7"/>
      <c r="L186" s="7"/>
      <c r="M186" s="7"/>
      <c r="N186" s="7"/>
      <c r="O186" s="7"/>
      <c r="P186" s="7"/>
      <c r="Q186" s="7"/>
      <c r="R186" s="7"/>
      <c r="S186" s="7"/>
      <c r="T186" s="7"/>
      <c r="U186" s="105"/>
      <c r="V186" s="140"/>
      <c r="W186" s="141"/>
      <c r="X186" s="148"/>
    </row>
    <row r="187" spans="4:24" x14ac:dyDescent="0.25">
      <c r="D187" s="19"/>
      <c r="E187" s="7"/>
      <c r="F187" s="7"/>
      <c r="G187" s="7"/>
      <c r="H187" s="7"/>
      <c r="I187" s="7"/>
      <c r="J187" s="7"/>
      <c r="K187" s="7"/>
      <c r="L187" s="7"/>
      <c r="M187" s="7"/>
      <c r="N187" s="7"/>
      <c r="O187" s="7"/>
      <c r="P187" s="7"/>
      <c r="Q187" s="7"/>
      <c r="R187" s="7"/>
      <c r="S187" s="7"/>
      <c r="T187" s="7"/>
      <c r="U187" s="105"/>
      <c r="V187" s="140"/>
      <c r="W187" s="141"/>
      <c r="X187" s="148"/>
    </row>
    <row r="188" spans="4:24" x14ac:dyDescent="0.25">
      <c r="D188" s="19"/>
      <c r="E188" s="7"/>
      <c r="F188" s="7"/>
      <c r="G188" s="7"/>
      <c r="H188" s="7"/>
      <c r="I188" s="7"/>
      <c r="J188" s="7"/>
      <c r="K188" s="7"/>
      <c r="L188" s="7"/>
      <c r="M188" s="7"/>
      <c r="N188" s="7"/>
      <c r="O188" s="7"/>
      <c r="P188" s="7"/>
      <c r="Q188" s="7"/>
      <c r="R188" s="7"/>
      <c r="S188" s="7"/>
      <c r="T188" s="7"/>
      <c r="U188" s="105"/>
      <c r="V188" s="140"/>
      <c r="W188" s="141"/>
      <c r="X188" s="148"/>
    </row>
    <row r="189" spans="4:24" x14ac:dyDescent="0.25">
      <c r="D189" s="19"/>
      <c r="E189" s="7"/>
      <c r="F189" s="7"/>
      <c r="G189" s="7"/>
      <c r="H189" s="7"/>
      <c r="I189" s="7"/>
      <c r="J189" s="7"/>
      <c r="K189" s="7"/>
      <c r="L189" s="7"/>
      <c r="M189" s="7"/>
      <c r="N189" s="7"/>
      <c r="O189" s="7"/>
      <c r="P189" s="7"/>
      <c r="Q189" s="7"/>
      <c r="R189" s="7"/>
      <c r="S189" s="7"/>
      <c r="T189" s="7"/>
      <c r="U189" s="105"/>
      <c r="V189" s="140"/>
      <c r="W189" s="141"/>
      <c r="X189" s="148"/>
    </row>
    <row r="190" spans="4:24" x14ac:dyDescent="0.25">
      <c r="D190" s="19"/>
      <c r="E190" s="7"/>
      <c r="F190" s="7"/>
      <c r="G190" s="7"/>
      <c r="H190" s="7"/>
      <c r="I190" s="7"/>
      <c r="J190" s="7"/>
      <c r="K190" s="7"/>
      <c r="L190" s="7"/>
      <c r="M190" s="7"/>
      <c r="N190" s="7"/>
      <c r="O190" s="7"/>
      <c r="P190" s="7"/>
      <c r="Q190" s="7"/>
      <c r="R190" s="7"/>
      <c r="S190" s="7"/>
      <c r="T190" s="7"/>
      <c r="U190" s="105"/>
      <c r="V190" s="140"/>
      <c r="W190" s="141"/>
      <c r="X190" s="148"/>
    </row>
    <row r="191" spans="4:24" x14ac:dyDescent="0.25">
      <c r="D191" s="19"/>
      <c r="E191" s="7"/>
      <c r="F191" s="7"/>
      <c r="G191" s="7"/>
      <c r="H191" s="7"/>
      <c r="I191" s="7"/>
      <c r="J191" s="7"/>
      <c r="K191" s="7"/>
      <c r="L191" s="7"/>
      <c r="M191" s="7"/>
      <c r="N191" s="7"/>
      <c r="O191" s="7"/>
      <c r="P191" s="7"/>
      <c r="Q191" s="7"/>
      <c r="R191" s="7"/>
      <c r="S191" s="7"/>
      <c r="T191" s="7"/>
      <c r="U191" s="105"/>
      <c r="V191" s="140"/>
      <c r="W191" s="141"/>
      <c r="X191" s="148"/>
    </row>
    <row r="192" spans="4:24" x14ac:dyDescent="0.25">
      <c r="D192" s="19"/>
      <c r="E192" s="7"/>
      <c r="F192" s="7"/>
      <c r="G192" s="7"/>
      <c r="H192" s="7"/>
      <c r="I192" s="7"/>
      <c r="J192" s="7"/>
      <c r="K192" s="7"/>
      <c r="L192" s="7"/>
      <c r="M192" s="7"/>
      <c r="N192" s="7"/>
      <c r="O192" s="7"/>
      <c r="P192" s="7"/>
      <c r="Q192" s="7"/>
      <c r="R192" s="7"/>
      <c r="S192" s="7"/>
      <c r="T192" s="7"/>
      <c r="U192" s="105"/>
      <c r="V192" s="140"/>
      <c r="W192" s="141"/>
      <c r="X192" s="148"/>
    </row>
    <row r="193" spans="4:24" x14ac:dyDescent="0.25">
      <c r="D193" s="19"/>
      <c r="E193" s="7"/>
      <c r="F193" s="7"/>
      <c r="G193" s="7"/>
      <c r="H193" s="7"/>
      <c r="I193" s="7"/>
      <c r="J193" s="7"/>
      <c r="K193" s="7"/>
      <c r="L193" s="7"/>
      <c r="M193" s="7"/>
      <c r="N193" s="7"/>
      <c r="O193" s="7"/>
      <c r="P193" s="7"/>
      <c r="Q193" s="7"/>
      <c r="R193" s="7"/>
      <c r="S193" s="7"/>
      <c r="T193" s="7"/>
      <c r="U193" s="105"/>
      <c r="V193" s="140"/>
      <c r="W193" s="141"/>
      <c r="X193" s="148"/>
    </row>
    <row r="194" spans="4:24" x14ac:dyDescent="0.25">
      <c r="D194" s="19"/>
      <c r="E194" s="7"/>
      <c r="F194" s="7"/>
      <c r="G194" s="7"/>
      <c r="H194" s="7"/>
      <c r="I194" s="7"/>
      <c r="J194" s="7"/>
      <c r="K194" s="7"/>
      <c r="L194" s="7"/>
      <c r="M194" s="7"/>
      <c r="N194" s="7"/>
      <c r="O194" s="7"/>
      <c r="P194" s="7"/>
      <c r="Q194" s="7"/>
      <c r="R194" s="7"/>
      <c r="S194" s="7"/>
      <c r="T194" s="7"/>
      <c r="U194" s="105"/>
      <c r="V194" s="140"/>
      <c r="W194" s="141"/>
      <c r="X194" s="148"/>
    </row>
    <row r="195" spans="4:24" x14ac:dyDescent="0.25">
      <c r="D195" s="19"/>
      <c r="E195" s="7"/>
      <c r="F195" s="7"/>
      <c r="G195" s="7"/>
      <c r="H195" s="7"/>
      <c r="I195" s="7"/>
      <c r="J195" s="7"/>
      <c r="K195" s="7"/>
      <c r="L195" s="7"/>
      <c r="M195" s="7"/>
      <c r="N195" s="7"/>
      <c r="O195" s="7"/>
      <c r="P195" s="7"/>
      <c r="Q195" s="7"/>
      <c r="R195" s="7"/>
      <c r="S195" s="7"/>
      <c r="T195" s="7"/>
      <c r="U195" s="105"/>
      <c r="V195" s="140"/>
      <c r="W195" s="141"/>
      <c r="X195" s="148"/>
    </row>
    <row r="196" spans="4:24" x14ac:dyDescent="0.25">
      <c r="D196" s="19"/>
      <c r="E196" s="7"/>
      <c r="F196" s="7"/>
      <c r="G196" s="7"/>
      <c r="H196" s="7"/>
      <c r="I196" s="7"/>
      <c r="J196" s="7"/>
      <c r="K196" s="7"/>
      <c r="L196" s="7"/>
      <c r="M196" s="7"/>
      <c r="N196" s="7"/>
      <c r="O196" s="7"/>
      <c r="P196" s="7"/>
      <c r="Q196" s="7"/>
      <c r="R196" s="7"/>
      <c r="S196" s="7"/>
      <c r="T196" s="7"/>
      <c r="U196" s="105"/>
      <c r="V196" s="140"/>
      <c r="W196" s="141"/>
      <c r="X196" s="148"/>
    </row>
    <row r="197" spans="4:24" x14ac:dyDescent="0.25">
      <c r="D197" s="19"/>
      <c r="E197" s="7"/>
      <c r="F197" s="7"/>
      <c r="G197" s="7"/>
      <c r="H197" s="7"/>
      <c r="I197" s="7"/>
      <c r="J197" s="7"/>
      <c r="K197" s="7"/>
      <c r="L197" s="7"/>
      <c r="M197" s="7"/>
      <c r="N197" s="7"/>
      <c r="O197" s="7"/>
      <c r="P197" s="7"/>
      <c r="Q197" s="7"/>
      <c r="R197" s="7"/>
      <c r="S197" s="7"/>
      <c r="T197" s="7"/>
      <c r="U197" s="105"/>
      <c r="V197" s="140"/>
      <c r="W197" s="141"/>
      <c r="X197" s="148"/>
    </row>
    <row r="198" spans="4:24" x14ac:dyDescent="0.25">
      <c r="D198" s="19"/>
      <c r="E198" s="7"/>
      <c r="F198" s="7"/>
      <c r="G198" s="7"/>
      <c r="H198" s="7"/>
      <c r="I198" s="7"/>
      <c r="J198" s="7"/>
      <c r="K198" s="7"/>
      <c r="L198" s="7"/>
      <c r="M198" s="7"/>
      <c r="N198" s="7"/>
      <c r="O198" s="7"/>
      <c r="P198" s="7"/>
      <c r="Q198" s="7"/>
      <c r="R198" s="7"/>
      <c r="S198" s="7"/>
      <c r="T198" s="7"/>
      <c r="U198" s="105"/>
      <c r="V198" s="140"/>
      <c r="W198" s="141"/>
      <c r="X198" s="148"/>
    </row>
    <row r="199" spans="4:24" x14ac:dyDescent="0.25">
      <c r="D199" s="19"/>
      <c r="E199" s="7"/>
      <c r="F199" s="7"/>
      <c r="G199" s="7"/>
      <c r="H199" s="7"/>
      <c r="I199" s="347"/>
      <c r="J199" s="347"/>
      <c r="K199" s="347"/>
      <c r="L199" s="347"/>
      <c r="M199" s="347"/>
      <c r="N199" s="347"/>
      <c r="O199" s="347"/>
      <c r="P199" s="347"/>
      <c r="Q199" s="347"/>
      <c r="R199" s="347"/>
      <c r="S199" s="347"/>
      <c r="T199" s="347"/>
      <c r="U199" s="147"/>
      <c r="V199" s="143"/>
      <c r="W199" s="141"/>
      <c r="X199" s="148"/>
    </row>
    <row r="200" spans="4:24" ht="15.75" thickBot="1" x14ac:dyDescent="0.3">
      <c r="D200" s="138"/>
      <c r="E200" s="27"/>
      <c r="F200" s="27"/>
      <c r="G200" s="27"/>
      <c r="H200" s="27"/>
      <c r="I200" s="27"/>
      <c r="J200" s="27"/>
      <c r="K200" s="27"/>
      <c r="L200" s="27"/>
      <c r="M200" s="27"/>
      <c r="N200" s="27"/>
      <c r="O200" s="27"/>
      <c r="P200" s="27"/>
      <c r="Q200" s="27"/>
      <c r="R200" s="27"/>
      <c r="S200" s="27"/>
      <c r="T200" s="27"/>
      <c r="U200" s="114"/>
      <c r="V200" s="140"/>
      <c r="W200" s="141"/>
      <c r="X200" s="148"/>
    </row>
    <row r="201" spans="4:24" x14ac:dyDescent="0.25">
      <c r="V201" s="140"/>
      <c r="W201" s="141"/>
      <c r="X201" s="148"/>
    </row>
    <row r="202" spans="4:24" x14ac:dyDescent="0.25">
      <c r="V202" s="140"/>
      <c r="W202" s="141"/>
      <c r="X202" s="148"/>
    </row>
    <row r="203" spans="4:24" x14ac:dyDescent="0.25">
      <c r="V203" s="140"/>
      <c r="W203" s="141"/>
      <c r="X203" s="148"/>
    </row>
    <row r="204" spans="4:24" x14ac:dyDescent="0.25">
      <c r="V204" s="140"/>
      <c r="W204" s="141"/>
      <c r="X204" s="148"/>
    </row>
    <row r="205" spans="4:24" x14ac:dyDescent="0.25">
      <c r="V205" s="140"/>
      <c r="W205" s="141"/>
      <c r="X205" s="148"/>
    </row>
    <row r="206" spans="4:24" x14ac:dyDescent="0.25">
      <c r="V206" s="140"/>
      <c r="W206" s="141"/>
      <c r="X206" s="148"/>
    </row>
    <row r="207" spans="4:24" x14ac:dyDescent="0.25">
      <c r="V207" s="144"/>
      <c r="W207" s="145"/>
      <c r="X207" s="151"/>
    </row>
    <row r="226" spans="7:18" x14ac:dyDescent="0.25">
      <c r="G226" s="6">
        <f>-I85</f>
        <v>0</v>
      </c>
      <c r="H226" s="6">
        <f>-J85</f>
        <v>0</v>
      </c>
      <c r="I226" s="6">
        <f>-K85</f>
        <v>0</v>
      </c>
      <c r="J226" s="6">
        <f>-L85</f>
        <v>0</v>
      </c>
      <c r="K226" s="6">
        <f>-M85</f>
        <v>-107</v>
      </c>
      <c r="L226" s="6">
        <f>-N85</f>
        <v>-119</v>
      </c>
      <c r="M226" s="6">
        <f>-O85</f>
        <v>-110</v>
      </c>
      <c r="N226" s="6">
        <f>-P85</f>
        <v>-98</v>
      </c>
      <c r="O226" s="6">
        <f>-Q85</f>
        <v>-96</v>
      </c>
      <c r="P226" s="6">
        <f>-R85</f>
        <v>-22</v>
      </c>
      <c r="Q226" s="6">
        <f>-S85</f>
        <v>0</v>
      </c>
      <c r="R226" s="6">
        <f>-T85</f>
        <v>0</v>
      </c>
    </row>
  </sheetData>
  <mergeCells count="39">
    <mergeCell ref="X1:X2"/>
    <mergeCell ref="E31:H31"/>
    <mergeCell ref="J31:T31"/>
    <mergeCell ref="E1:G2"/>
    <mergeCell ref="H1:H2"/>
    <mergeCell ref="I1:T1"/>
    <mergeCell ref="V1:V2"/>
    <mergeCell ref="W1:W2"/>
    <mergeCell ref="J12:K12"/>
    <mergeCell ref="L12:M12"/>
    <mergeCell ref="N12:O12"/>
    <mergeCell ref="U1:U2"/>
    <mergeCell ref="K162:L162"/>
    <mergeCell ref="M162:N162"/>
    <mergeCell ref="O162:P162"/>
    <mergeCell ref="E160:Q160"/>
    <mergeCell ref="E145:E146"/>
    <mergeCell ref="E150:E151"/>
    <mergeCell ref="G157:H157"/>
    <mergeCell ref="E154:E156"/>
    <mergeCell ref="E99:E100"/>
    <mergeCell ref="E101:E102"/>
    <mergeCell ref="X91:X98"/>
    <mergeCell ref="E112:E113"/>
    <mergeCell ref="E114:E115"/>
    <mergeCell ref="E116:E117"/>
    <mergeCell ref="G119:H119"/>
    <mergeCell ref="G120:H120"/>
    <mergeCell ref="G121:H121"/>
    <mergeCell ref="G122:H122"/>
    <mergeCell ref="E133:E134"/>
    <mergeCell ref="E135:E136"/>
    <mergeCell ref="E137:E138"/>
    <mergeCell ref="D1:D2"/>
    <mergeCell ref="E70:E72"/>
    <mergeCell ref="G73:H73"/>
    <mergeCell ref="E44:F44"/>
    <mergeCell ref="E50:F50"/>
    <mergeCell ref="E57:F57"/>
  </mergeCells>
  <dataValidations count="1">
    <dataValidation type="list" allowBlank="1" showInputMessage="1" showErrorMessage="1" sqref="I33">
      <formula1>"YES,NO"</formula1>
    </dataValidation>
  </dataValidations>
  <pageMargins left="0.7" right="0.7" top="0.75" bottom="0.75" header="0.3" footer="0.3"/>
  <pageSetup paperSize="8" orientation="landscape" horizontalDpi="300" verticalDpi="300" r:id="rId1"/>
  <rowBreaks count="5" manualBreakCount="5">
    <brk id="34" min="3" max="20" man="1"/>
    <brk id="74" min="3" max="20" man="1"/>
    <brk id="89" min="3" max="20" man="1"/>
    <brk id="122" min="3" max="20" man="1"/>
    <brk id="158" min="3" max="20" man="1"/>
  </rowBreaks>
  <drawing r:id="rId2"/>
  <legacyDrawing r:id="rId3"/>
  <oleObjects>
    <mc:AlternateContent xmlns:mc="http://schemas.openxmlformats.org/markup-compatibility/2006">
      <mc:Choice Requires="x14">
        <oleObject progId="Equation.3" shapeId="6232" r:id="rId4">
          <objectPr defaultSize="0" autoPict="0" r:id="rId5">
            <anchor moveWithCells="1">
              <from>
                <xdr:col>22</xdr:col>
                <xdr:colOff>180975</xdr:colOff>
                <xdr:row>63</xdr:row>
                <xdr:rowOff>38100</xdr:rowOff>
              </from>
              <to>
                <xdr:col>22</xdr:col>
                <xdr:colOff>2105025</xdr:colOff>
                <xdr:row>63</xdr:row>
                <xdr:rowOff>323850</xdr:rowOff>
              </to>
            </anchor>
          </objectPr>
        </oleObject>
      </mc:Choice>
      <mc:Fallback>
        <oleObject progId="Equation.3" shapeId="6232" r:id="rId4"/>
      </mc:Fallback>
    </mc:AlternateContent>
    <mc:AlternateContent xmlns:mc="http://schemas.openxmlformats.org/markup-compatibility/2006">
      <mc:Choice Requires="x14">
        <oleObject progId="Equation.3" shapeId="6233" r:id="rId6">
          <objectPr defaultSize="0" autoPict="0" r:id="rId7">
            <anchor moveWithCells="1">
              <from>
                <xdr:col>22</xdr:col>
                <xdr:colOff>619125</xdr:colOff>
                <xdr:row>65</xdr:row>
                <xdr:rowOff>19050</xdr:rowOff>
              </from>
              <to>
                <xdr:col>22</xdr:col>
                <xdr:colOff>1714500</xdr:colOff>
                <xdr:row>65</xdr:row>
                <xdr:rowOff>371475</xdr:rowOff>
              </to>
            </anchor>
          </objectPr>
        </oleObject>
      </mc:Choice>
      <mc:Fallback>
        <oleObject progId="Equation.3" shapeId="6233" r:id="rId6"/>
      </mc:Fallback>
    </mc:AlternateContent>
    <mc:AlternateContent xmlns:mc="http://schemas.openxmlformats.org/markup-compatibility/2006">
      <mc:Choice Requires="x14">
        <oleObject progId="Equation.3" shapeId="6235" r:id="rId8">
          <objectPr defaultSize="0" autoPict="0" r:id="rId9">
            <anchor moveWithCells="1">
              <from>
                <xdr:col>22</xdr:col>
                <xdr:colOff>409575</xdr:colOff>
                <xdr:row>82</xdr:row>
                <xdr:rowOff>76200</xdr:rowOff>
              </from>
              <to>
                <xdr:col>22</xdr:col>
                <xdr:colOff>2019300</xdr:colOff>
                <xdr:row>82</xdr:row>
                <xdr:rowOff>285750</xdr:rowOff>
              </to>
            </anchor>
          </objectPr>
        </oleObject>
      </mc:Choice>
      <mc:Fallback>
        <oleObject progId="Equation.3" shapeId="6235" r:id="rId8"/>
      </mc:Fallback>
    </mc:AlternateContent>
    <mc:AlternateContent xmlns:mc="http://schemas.openxmlformats.org/markup-compatibility/2006">
      <mc:Choice Requires="x14">
        <oleObject progId="Equation.3" shapeId="6236" r:id="rId10">
          <objectPr defaultSize="0" autoPict="0" r:id="rId11">
            <anchor moveWithCells="1">
              <from>
                <xdr:col>22</xdr:col>
                <xdr:colOff>304800</xdr:colOff>
                <xdr:row>83</xdr:row>
                <xdr:rowOff>66675</xdr:rowOff>
              </from>
              <to>
                <xdr:col>22</xdr:col>
                <xdr:colOff>2352675</xdr:colOff>
                <xdr:row>83</xdr:row>
                <xdr:rowOff>276225</xdr:rowOff>
              </to>
            </anchor>
          </objectPr>
        </oleObject>
      </mc:Choice>
      <mc:Fallback>
        <oleObject progId="Equation.3" shapeId="6236" r:id="rId10"/>
      </mc:Fallback>
    </mc:AlternateContent>
    <mc:AlternateContent xmlns:mc="http://schemas.openxmlformats.org/markup-compatibility/2006">
      <mc:Choice Requires="x14">
        <oleObject progId="Equation.3" shapeId="6239" r:id="rId12">
          <objectPr defaultSize="0" autoPict="0" r:id="rId13">
            <anchor moveWithCells="1">
              <from>
                <xdr:col>22</xdr:col>
                <xdr:colOff>371475</xdr:colOff>
                <xdr:row>86</xdr:row>
                <xdr:rowOff>76200</xdr:rowOff>
              </from>
              <to>
                <xdr:col>22</xdr:col>
                <xdr:colOff>2085975</xdr:colOff>
                <xdr:row>86</xdr:row>
                <xdr:rowOff>285750</xdr:rowOff>
              </to>
            </anchor>
          </objectPr>
        </oleObject>
      </mc:Choice>
      <mc:Fallback>
        <oleObject progId="Equation.3" shapeId="6239" r:id="rId12"/>
      </mc:Fallback>
    </mc:AlternateContent>
    <mc:AlternateContent xmlns:mc="http://schemas.openxmlformats.org/markup-compatibility/2006">
      <mc:Choice Requires="x14">
        <oleObject progId="Equation.3" shapeId="6240" r:id="rId14">
          <objectPr defaultSize="0" autoPict="0" r:id="rId15">
            <anchor moveWithCells="1" sizeWithCells="1">
              <from>
                <xdr:col>22</xdr:col>
                <xdr:colOff>352425</xdr:colOff>
                <xdr:row>87</xdr:row>
                <xdr:rowOff>0</xdr:rowOff>
              </from>
              <to>
                <xdr:col>22</xdr:col>
                <xdr:colOff>1771650</xdr:colOff>
                <xdr:row>87</xdr:row>
                <xdr:rowOff>342900</xdr:rowOff>
              </to>
            </anchor>
          </objectPr>
        </oleObject>
      </mc:Choice>
      <mc:Fallback>
        <oleObject progId="Equation.3" shapeId="6240" r:id="rId14"/>
      </mc:Fallback>
    </mc:AlternateContent>
    <mc:AlternateContent xmlns:mc="http://schemas.openxmlformats.org/markup-compatibility/2006">
      <mc:Choice Requires="x14">
        <oleObject progId="Equation.3" shapeId="6259" r:id="rId16">
          <objectPr defaultSize="0" autoPict="0" r:id="rId17">
            <anchor moveWithCells="1">
              <from>
                <xdr:col>22</xdr:col>
                <xdr:colOff>95250</xdr:colOff>
                <xdr:row>111</xdr:row>
                <xdr:rowOff>104775</xdr:rowOff>
              </from>
              <to>
                <xdr:col>22</xdr:col>
                <xdr:colOff>2600325</xdr:colOff>
                <xdr:row>112</xdr:row>
                <xdr:rowOff>123825</xdr:rowOff>
              </to>
            </anchor>
          </objectPr>
        </oleObject>
      </mc:Choice>
      <mc:Fallback>
        <oleObject progId="Equation.3" shapeId="6259" r:id="rId16"/>
      </mc:Fallback>
    </mc:AlternateContent>
    <mc:AlternateContent xmlns:mc="http://schemas.openxmlformats.org/markup-compatibility/2006">
      <mc:Choice Requires="x14">
        <oleObject progId="Equation.3" shapeId="6261" r:id="rId18">
          <objectPr defaultSize="0" autoPict="0" r:id="rId19">
            <anchor moveWithCells="1">
              <from>
                <xdr:col>22</xdr:col>
                <xdr:colOff>209550</xdr:colOff>
                <xdr:row>113</xdr:row>
                <xdr:rowOff>76200</xdr:rowOff>
              </from>
              <to>
                <xdr:col>22</xdr:col>
                <xdr:colOff>2447925</xdr:colOff>
                <xdr:row>114</xdr:row>
                <xdr:rowOff>133350</xdr:rowOff>
              </to>
            </anchor>
          </objectPr>
        </oleObject>
      </mc:Choice>
      <mc:Fallback>
        <oleObject progId="Equation.3" shapeId="6261" r:id="rId18"/>
      </mc:Fallback>
    </mc:AlternateContent>
    <mc:AlternateContent xmlns:mc="http://schemas.openxmlformats.org/markup-compatibility/2006">
      <mc:Choice Requires="x14">
        <oleObject progId="Equation.3" shapeId="6262" r:id="rId20">
          <objectPr defaultSize="0" autoPict="0" r:id="rId21">
            <anchor moveWithCells="1">
              <from>
                <xdr:col>22</xdr:col>
                <xdr:colOff>76200</xdr:colOff>
                <xdr:row>149</xdr:row>
                <xdr:rowOff>38100</xdr:rowOff>
              </from>
              <to>
                <xdr:col>22</xdr:col>
                <xdr:colOff>2628900</xdr:colOff>
                <xdr:row>150</xdr:row>
                <xdr:rowOff>66675</xdr:rowOff>
              </to>
            </anchor>
          </objectPr>
        </oleObject>
      </mc:Choice>
      <mc:Fallback>
        <oleObject progId="Equation.3" shapeId="6262" r:id="rId20"/>
      </mc:Fallback>
    </mc:AlternateContent>
    <mc:AlternateContent xmlns:mc="http://schemas.openxmlformats.org/markup-compatibility/2006">
      <mc:Choice Requires="x14">
        <oleObject progId="Equation.3" shapeId="6420" r:id="rId22">
          <objectPr defaultSize="0" autoPict="0" r:id="rId23">
            <anchor moveWithCells="1" sizeWithCells="1">
              <from>
                <xdr:col>22</xdr:col>
                <xdr:colOff>57150</xdr:colOff>
                <xdr:row>132</xdr:row>
                <xdr:rowOff>28575</xdr:rowOff>
              </from>
              <to>
                <xdr:col>23</xdr:col>
                <xdr:colOff>1438275</xdr:colOff>
                <xdr:row>133</xdr:row>
                <xdr:rowOff>152400</xdr:rowOff>
              </to>
            </anchor>
          </objectPr>
        </oleObject>
      </mc:Choice>
      <mc:Fallback>
        <oleObject progId="Equation.3" shapeId="6420" r:id="rId22"/>
      </mc:Fallback>
    </mc:AlternateContent>
    <mc:AlternateContent xmlns:mc="http://schemas.openxmlformats.org/markup-compatibility/2006">
      <mc:Choice Requires="x14">
        <oleObject progId="Equation.3" shapeId="6423" r:id="rId24">
          <objectPr defaultSize="0" autoPict="0" r:id="rId25">
            <anchor moveWithCells="1" sizeWithCells="1">
              <from>
                <xdr:col>22</xdr:col>
                <xdr:colOff>76200</xdr:colOff>
                <xdr:row>134</xdr:row>
                <xdr:rowOff>57150</xdr:rowOff>
              </from>
              <to>
                <xdr:col>23</xdr:col>
                <xdr:colOff>657225</xdr:colOff>
                <xdr:row>135</xdr:row>
                <xdr:rowOff>180975</xdr:rowOff>
              </to>
            </anchor>
          </objectPr>
        </oleObject>
      </mc:Choice>
      <mc:Fallback>
        <oleObject progId="Equation.3" shapeId="6423" r:id="rId24"/>
      </mc:Fallback>
    </mc:AlternateContent>
    <mc:AlternateContent xmlns:mc="http://schemas.openxmlformats.org/markup-compatibility/2006">
      <mc:Choice Requires="x14">
        <oleObject progId="Equation.3" shapeId="6429" r:id="rId26">
          <objectPr defaultSize="0" autoPict="0" r:id="rId27">
            <anchor moveWithCells="1" sizeWithCells="1">
              <from>
                <xdr:col>22</xdr:col>
                <xdr:colOff>161925</xdr:colOff>
                <xdr:row>153</xdr:row>
                <xdr:rowOff>9525</xdr:rowOff>
              </from>
              <to>
                <xdr:col>22</xdr:col>
                <xdr:colOff>2219325</xdr:colOff>
                <xdr:row>154</xdr:row>
                <xdr:rowOff>133350</xdr:rowOff>
              </to>
            </anchor>
          </objectPr>
        </oleObject>
      </mc:Choice>
      <mc:Fallback>
        <oleObject progId="Equation.3" shapeId="6429" r:id="rId26"/>
      </mc:Fallback>
    </mc:AlternateContent>
    <mc:AlternateContent xmlns:mc="http://schemas.openxmlformats.org/markup-compatibility/2006">
      <mc:Choice Requires="x14">
        <oleObject progId="Equation.3" shapeId="6431" r:id="rId28">
          <objectPr defaultSize="0" autoPict="0" r:id="rId29">
            <anchor moveWithCells="1">
              <from>
                <xdr:col>22</xdr:col>
                <xdr:colOff>676275</xdr:colOff>
                <xdr:row>78</xdr:row>
                <xdr:rowOff>133350</xdr:rowOff>
              </from>
              <to>
                <xdr:col>22</xdr:col>
                <xdr:colOff>1628775</xdr:colOff>
                <xdr:row>80</xdr:row>
                <xdr:rowOff>76200</xdr:rowOff>
              </to>
            </anchor>
          </objectPr>
        </oleObject>
      </mc:Choice>
      <mc:Fallback>
        <oleObject progId="Equation.3" shapeId="6431" r:id="rId28"/>
      </mc:Fallback>
    </mc:AlternateContent>
    <mc:AlternateContent xmlns:mc="http://schemas.openxmlformats.org/markup-compatibility/2006">
      <mc:Choice Requires="x14">
        <oleObject progId="Equation.3" shapeId="6432" r:id="rId30">
          <objectPr defaultSize="0" autoPict="0" r:id="rId31">
            <anchor moveWithCells="1">
              <from>
                <xdr:col>14</xdr:col>
                <xdr:colOff>266700</xdr:colOff>
                <xdr:row>32</xdr:row>
                <xdr:rowOff>57150</xdr:rowOff>
              </from>
              <to>
                <xdr:col>17</xdr:col>
                <xdr:colOff>66675</xdr:colOff>
                <xdr:row>32</xdr:row>
                <xdr:rowOff>819150</xdr:rowOff>
              </to>
            </anchor>
          </objectPr>
        </oleObject>
      </mc:Choice>
      <mc:Fallback>
        <oleObject progId="Equation.3" shapeId="6432" r:id="rId30"/>
      </mc:Fallback>
    </mc:AlternateContent>
    <mc:AlternateContent xmlns:mc="http://schemas.openxmlformats.org/markup-compatibility/2006">
      <mc:Choice Requires="x14">
        <oleObject progId="Equation.3" shapeId="6434" r:id="rId32">
          <objectPr defaultSize="0" autoPict="0" r:id="rId33">
            <anchor moveWithCells="1">
              <from>
                <xdr:col>22</xdr:col>
                <xdr:colOff>85725</xdr:colOff>
                <xdr:row>81</xdr:row>
                <xdr:rowOff>114300</xdr:rowOff>
              </from>
              <to>
                <xdr:col>22</xdr:col>
                <xdr:colOff>2647950</xdr:colOff>
                <xdr:row>81</xdr:row>
                <xdr:rowOff>352425</xdr:rowOff>
              </to>
            </anchor>
          </objectPr>
        </oleObject>
      </mc:Choice>
      <mc:Fallback>
        <oleObject progId="Equation.3" shapeId="6434" r:id="rId32"/>
      </mc:Fallback>
    </mc:AlternateContent>
    <mc:AlternateContent xmlns:mc="http://schemas.openxmlformats.org/markup-compatibility/2006">
      <mc:Choice Requires="x14">
        <oleObject progId="Equation.3" shapeId="6436" r:id="rId34">
          <objectPr defaultSize="0" autoPict="0" r:id="rId35">
            <anchor moveWithCells="1">
              <from>
                <xdr:col>22</xdr:col>
                <xdr:colOff>85725</xdr:colOff>
                <xdr:row>98</xdr:row>
                <xdr:rowOff>266700</xdr:rowOff>
              </from>
              <to>
                <xdr:col>23</xdr:col>
                <xdr:colOff>0</xdr:colOff>
                <xdr:row>99</xdr:row>
                <xdr:rowOff>323850</xdr:rowOff>
              </to>
            </anchor>
          </objectPr>
        </oleObject>
      </mc:Choice>
      <mc:Fallback>
        <oleObject progId="Equation.3" shapeId="6436" r:id="rId34"/>
      </mc:Fallback>
    </mc:AlternateContent>
    <mc:AlternateContent xmlns:mc="http://schemas.openxmlformats.org/markup-compatibility/2006">
      <mc:Choice Requires="x14">
        <oleObject progId="Equation.3" shapeId="6448" r:id="rId36">
          <objectPr defaultSize="0" autoPict="0" r:id="rId37">
            <anchor moveWithCells="1">
              <from>
                <xdr:col>22</xdr:col>
                <xdr:colOff>619125</xdr:colOff>
                <xdr:row>85</xdr:row>
                <xdr:rowOff>38100</xdr:rowOff>
              </from>
              <to>
                <xdr:col>22</xdr:col>
                <xdr:colOff>2038350</xdr:colOff>
                <xdr:row>85</xdr:row>
                <xdr:rowOff>342900</xdr:rowOff>
              </to>
            </anchor>
          </objectPr>
        </oleObject>
      </mc:Choice>
      <mc:Fallback>
        <oleObject progId="Equation.3" shapeId="6448" r:id="rId36"/>
      </mc:Fallback>
    </mc:AlternateContent>
    <mc:AlternateContent xmlns:mc="http://schemas.openxmlformats.org/markup-compatibility/2006">
      <mc:Choice Requires="x14">
        <oleObject progId="Equation.3" shapeId="6449" r:id="rId38">
          <objectPr defaultSize="0" autoPict="0" r:id="rId39">
            <anchor moveWithCells="1">
              <from>
                <xdr:col>22</xdr:col>
                <xdr:colOff>323850</xdr:colOff>
                <xdr:row>84</xdr:row>
                <xdr:rowOff>85725</xdr:rowOff>
              </from>
              <to>
                <xdr:col>22</xdr:col>
                <xdr:colOff>2247900</xdr:colOff>
                <xdr:row>84</xdr:row>
                <xdr:rowOff>295275</xdr:rowOff>
              </to>
            </anchor>
          </objectPr>
        </oleObject>
      </mc:Choice>
      <mc:Fallback>
        <oleObject progId="Equation.3" shapeId="6449" r:id="rId38"/>
      </mc:Fallback>
    </mc:AlternateContent>
    <mc:AlternateContent xmlns:mc="http://schemas.openxmlformats.org/markup-compatibility/2006">
      <mc:Choice Requires="x14">
        <oleObject progId="Equation.3" shapeId="6460" r:id="rId40">
          <objectPr defaultSize="0" autoPict="0" r:id="rId41">
            <anchor moveWithCells="1">
              <from>
                <xdr:col>22</xdr:col>
                <xdr:colOff>419100</xdr:colOff>
                <xdr:row>100</xdr:row>
                <xdr:rowOff>257175</xdr:rowOff>
              </from>
              <to>
                <xdr:col>22</xdr:col>
                <xdr:colOff>2333625</xdr:colOff>
                <xdr:row>101</xdr:row>
                <xdr:rowOff>228600</xdr:rowOff>
              </to>
            </anchor>
          </objectPr>
        </oleObject>
      </mc:Choice>
      <mc:Fallback>
        <oleObject progId="Equation.3" shapeId="6460" r:id="rId40"/>
      </mc:Fallback>
    </mc:AlternateContent>
    <mc:AlternateContent xmlns:mc="http://schemas.openxmlformats.org/markup-compatibility/2006">
      <mc:Choice Requires="x14">
        <oleObject progId="Equation.3" shapeId="6484" r:id="rId42">
          <objectPr defaultSize="0" autoPict="0" r:id="rId43">
            <anchor moveWithCells="1">
              <from>
                <xdr:col>22</xdr:col>
                <xdr:colOff>66675</xdr:colOff>
                <xdr:row>115</xdr:row>
                <xdr:rowOff>190500</xdr:rowOff>
              </from>
              <to>
                <xdr:col>23</xdr:col>
                <xdr:colOff>485775</xdr:colOff>
                <xdr:row>116</xdr:row>
                <xdr:rowOff>171450</xdr:rowOff>
              </to>
            </anchor>
          </objectPr>
        </oleObject>
      </mc:Choice>
      <mc:Fallback>
        <oleObject progId="Equation.3" shapeId="6484" r:id="rId42"/>
      </mc:Fallback>
    </mc:AlternateContent>
    <mc:AlternateContent xmlns:mc="http://schemas.openxmlformats.org/markup-compatibility/2006">
      <mc:Choice Requires="x14">
        <oleObject progId="Equation.3" shapeId="6485" r:id="rId44">
          <objectPr defaultSize="0" autoPict="0" r:id="rId45">
            <anchor moveWithCells="1">
              <from>
                <xdr:col>22</xdr:col>
                <xdr:colOff>104775</xdr:colOff>
                <xdr:row>136</xdr:row>
                <xdr:rowOff>85725</xdr:rowOff>
              </from>
              <to>
                <xdr:col>23</xdr:col>
                <xdr:colOff>685800</xdr:colOff>
                <xdr:row>137</xdr:row>
                <xdr:rowOff>142875</xdr:rowOff>
              </to>
            </anchor>
          </objectPr>
        </oleObject>
      </mc:Choice>
      <mc:Fallback>
        <oleObject progId="Equation.3" shapeId="6485" r:id="rId44"/>
      </mc:Fallback>
    </mc:AlternateContent>
  </oleObjects>
  <mc:AlternateContent xmlns:mc="http://schemas.openxmlformats.org/markup-compatibility/2006">
    <mc:Choice Requires="x14">
      <controls>
        <mc:AlternateContent xmlns:mc="http://schemas.openxmlformats.org/markup-compatibility/2006">
          <mc:Choice Requires="x14">
            <control shapeId="6151" r:id="rId46" name="Drop Down 7">
              <controlPr defaultSize="0" autoLine="0" autoPict="0">
                <anchor moveWithCells="1">
                  <from>
                    <xdr:col>6</xdr:col>
                    <xdr:colOff>85725</xdr:colOff>
                    <xdr:row>13</xdr:row>
                    <xdr:rowOff>38100</xdr:rowOff>
                  </from>
                  <to>
                    <xdr:col>8</xdr:col>
                    <xdr:colOff>333375</xdr:colOff>
                    <xdr:row>13</xdr:row>
                    <xdr:rowOff>238125</xdr:rowOff>
                  </to>
                </anchor>
              </controlPr>
            </control>
          </mc:Choice>
        </mc:AlternateContent>
        <mc:AlternateContent xmlns:mc="http://schemas.openxmlformats.org/markup-compatibility/2006">
          <mc:Choice Requires="x14">
            <control shapeId="6197" r:id="rId47" name="Drop Down 53">
              <controlPr defaultSize="0" autoLine="0" autoPict="0">
                <anchor moveWithCells="1">
                  <from>
                    <xdr:col>4</xdr:col>
                    <xdr:colOff>247650</xdr:colOff>
                    <xdr:row>27</xdr:row>
                    <xdr:rowOff>142875</xdr:rowOff>
                  </from>
                  <to>
                    <xdr:col>5</xdr:col>
                    <xdr:colOff>590550</xdr:colOff>
                    <xdr:row>27</xdr:row>
                    <xdr:rowOff>333375</xdr:rowOff>
                  </to>
                </anchor>
              </controlPr>
            </control>
          </mc:Choice>
        </mc:AlternateContent>
        <mc:AlternateContent xmlns:mc="http://schemas.openxmlformats.org/markup-compatibility/2006">
          <mc:Choice Requires="x14">
            <control shapeId="6263" r:id="rId48" name="Spinner 119">
              <controlPr defaultSize="0" autoPict="0">
                <anchor moveWithCells="1" sizeWithCells="1">
                  <from>
                    <xdr:col>4</xdr:col>
                    <xdr:colOff>647700</xdr:colOff>
                    <xdr:row>57</xdr:row>
                    <xdr:rowOff>114300</xdr:rowOff>
                  </from>
                  <to>
                    <xdr:col>4</xdr:col>
                    <xdr:colOff>1000125</xdr:colOff>
                    <xdr:row>60</xdr:row>
                    <xdr:rowOff>38100</xdr:rowOff>
                  </to>
                </anchor>
              </controlPr>
            </control>
          </mc:Choice>
        </mc:AlternateContent>
        <mc:AlternateContent xmlns:mc="http://schemas.openxmlformats.org/markup-compatibility/2006">
          <mc:Choice Requires="x14">
            <control shapeId="6264" r:id="rId49" name="Spinner 120">
              <controlPr defaultSize="0" autoPict="0">
                <anchor moveWithCells="1" sizeWithCells="1">
                  <from>
                    <xdr:col>4</xdr:col>
                    <xdr:colOff>609600</xdr:colOff>
                    <xdr:row>44</xdr:row>
                    <xdr:rowOff>152400</xdr:rowOff>
                  </from>
                  <to>
                    <xdr:col>4</xdr:col>
                    <xdr:colOff>962025</xdr:colOff>
                    <xdr:row>47</xdr:row>
                    <xdr:rowOff>85725</xdr:rowOff>
                  </to>
                </anchor>
              </controlPr>
            </control>
          </mc:Choice>
        </mc:AlternateContent>
        <mc:AlternateContent xmlns:mc="http://schemas.openxmlformats.org/markup-compatibility/2006">
          <mc:Choice Requires="x14">
            <control shapeId="6265" r:id="rId50" name="Spinner 121">
              <controlPr defaultSize="0" autoPict="0">
                <anchor moveWithCells="1" sizeWithCells="1">
                  <from>
                    <xdr:col>4</xdr:col>
                    <xdr:colOff>609600</xdr:colOff>
                    <xdr:row>50</xdr:row>
                    <xdr:rowOff>152400</xdr:rowOff>
                  </from>
                  <to>
                    <xdr:col>4</xdr:col>
                    <xdr:colOff>962025</xdr:colOff>
                    <xdr:row>53</xdr:row>
                    <xdr:rowOff>85725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V78"/>
  <sheetViews>
    <sheetView tabSelected="1" zoomScale="85" zoomScaleNormal="85" workbookViewId="0">
      <selection activeCell="AA11" sqref="AA11"/>
    </sheetView>
  </sheetViews>
  <sheetFormatPr defaultRowHeight="15" x14ac:dyDescent="0.25"/>
  <cols>
    <col min="18" max="19" width="9.140625" style="29"/>
    <col min="20" max="20" width="14.28515625" customWidth="1"/>
  </cols>
  <sheetData>
    <row r="2" spans="1:22" x14ac:dyDescent="0.25">
      <c r="A2" s="361"/>
      <c r="B2" s="362"/>
      <c r="C2" s="362"/>
      <c r="D2" s="362"/>
      <c r="E2" s="362"/>
      <c r="F2" s="362"/>
      <c r="G2" s="362"/>
      <c r="H2" s="362"/>
      <c r="I2" s="362"/>
      <c r="J2" s="362"/>
      <c r="K2" s="362"/>
      <c r="L2" s="362"/>
      <c r="M2" s="362"/>
      <c r="N2" s="362"/>
      <c r="O2" s="362"/>
      <c r="P2" s="362"/>
      <c r="Q2" s="362"/>
      <c r="R2" s="363"/>
    </row>
    <row r="3" spans="1:22" x14ac:dyDescent="0.25">
      <c r="A3" s="364"/>
      <c r="B3" s="28"/>
      <c r="C3" s="28"/>
      <c r="D3" s="28"/>
      <c r="E3" s="28"/>
      <c r="F3" s="28"/>
      <c r="G3" s="28"/>
      <c r="H3" s="28"/>
      <c r="I3" s="28"/>
      <c r="J3" s="28"/>
      <c r="K3" s="28"/>
      <c r="L3" s="28"/>
      <c r="M3" s="28"/>
      <c r="N3" s="28"/>
      <c r="O3" s="28"/>
      <c r="P3" s="28"/>
      <c r="Q3" s="28"/>
      <c r="R3" s="365"/>
      <c r="T3" s="349" t="s">
        <v>72</v>
      </c>
      <c r="U3" s="350"/>
      <c r="V3" s="351"/>
    </row>
    <row r="4" spans="1:22" ht="27" customHeight="1" x14ac:dyDescent="0.25">
      <c r="A4" s="364"/>
      <c r="B4" s="28"/>
      <c r="C4" s="28"/>
      <c r="D4" s="28"/>
      <c r="E4" s="28"/>
      <c r="F4" s="28"/>
      <c r="G4" s="28"/>
      <c r="H4" s="28"/>
      <c r="I4" s="28"/>
      <c r="J4" s="28"/>
      <c r="K4" s="28"/>
      <c r="L4" s="28"/>
      <c r="M4" s="28"/>
      <c r="N4" s="28"/>
      <c r="O4" s="28"/>
      <c r="P4" s="28"/>
      <c r="Q4" s="28"/>
      <c r="R4" s="365"/>
      <c r="T4" s="352"/>
      <c r="U4" s="353"/>
      <c r="V4" s="354"/>
    </row>
    <row r="5" spans="1:22" x14ac:dyDescent="0.25">
      <c r="A5" s="364"/>
      <c r="B5" s="28"/>
      <c r="C5" s="28"/>
      <c r="D5" s="28"/>
      <c r="E5" s="28"/>
      <c r="F5" s="28"/>
      <c r="G5" s="28"/>
      <c r="H5" s="28"/>
      <c r="I5" s="28"/>
      <c r="J5" s="28"/>
      <c r="K5" s="28"/>
      <c r="L5" s="28"/>
      <c r="M5" s="28"/>
      <c r="N5" s="28"/>
      <c r="O5" s="28"/>
      <c r="P5" s="28"/>
      <c r="Q5" s="28"/>
      <c r="R5" s="365"/>
      <c r="T5" s="355"/>
      <c r="U5" s="356">
        <v>9</v>
      </c>
      <c r="V5" s="357"/>
    </row>
    <row r="6" spans="1:22" x14ac:dyDescent="0.25">
      <c r="A6" s="364"/>
      <c r="B6" s="28"/>
      <c r="C6" s="28"/>
      <c r="D6" s="28"/>
      <c r="E6" s="28"/>
      <c r="F6" s="28"/>
      <c r="G6" s="28"/>
      <c r="H6" s="28"/>
      <c r="I6" s="28"/>
      <c r="J6" s="28"/>
      <c r="K6" s="28"/>
      <c r="L6" s="28"/>
      <c r="M6" s="28"/>
      <c r="N6" s="28"/>
      <c r="O6" s="28"/>
      <c r="P6" s="28"/>
      <c r="Q6" s="28"/>
      <c r="R6" s="365"/>
      <c r="T6" s="355"/>
      <c r="U6" s="356"/>
      <c r="V6" s="357"/>
    </row>
    <row r="7" spans="1:22" x14ac:dyDescent="0.25">
      <c r="A7" s="364"/>
      <c r="B7" s="28"/>
      <c r="C7" s="28"/>
      <c r="D7" s="28"/>
      <c r="E7" s="28"/>
      <c r="F7" s="28"/>
      <c r="G7" s="28"/>
      <c r="H7" s="28"/>
      <c r="I7" s="28"/>
      <c r="J7" s="28"/>
      <c r="K7" s="28"/>
      <c r="L7" s="28"/>
      <c r="M7" s="28"/>
      <c r="N7" s="28"/>
      <c r="O7" s="28"/>
      <c r="P7" s="28"/>
      <c r="Q7" s="28"/>
      <c r="R7" s="365"/>
      <c r="T7" s="355" t="s">
        <v>31</v>
      </c>
      <c r="V7" s="357"/>
    </row>
    <row r="8" spans="1:22" x14ac:dyDescent="0.25">
      <c r="A8" s="364"/>
      <c r="B8" s="28"/>
      <c r="C8" s="28"/>
      <c r="D8" s="28"/>
      <c r="E8" s="28"/>
      <c r="F8" s="28"/>
      <c r="G8" s="28"/>
      <c r="H8" s="28"/>
      <c r="I8" s="28"/>
      <c r="J8" s="28"/>
      <c r="K8" s="28"/>
      <c r="L8" s="28"/>
      <c r="M8" s="28"/>
      <c r="N8" s="28"/>
      <c r="O8" s="28"/>
      <c r="P8" s="28"/>
      <c r="Q8" s="28"/>
      <c r="R8" s="365"/>
      <c r="T8" s="355" t="s">
        <v>15</v>
      </c>
      <c r="U8" s="356"/>
      <c r="V8" s="357"/>
    </row>
    <row r="9" spans="1:22" x14ac:dyDescent="0.25">
      <c r="A9" s="364"/>
      <c r="B9" s="28"/>
      <c r="C9" s="28"/>
      <c r="D9" s="28"/>
      <c r="E9" s="28"/>
      <c r="F9" s="28"/>
      <c r="G9" s="28"/>
      <c r="H9" s="28"/>
      <c r="I9" s="28"/>
      <c r="J9" s="28"/>
      <c r="K9" s="28"/>
      <c r="L9" s="28"/>
      <c r="M9" s="28"/>
      <c r="N9" s="28"/>
      <c r="O9" s="28"/>
      <c r="P9" s="28"/>
      <c r="Q9" s="28"/>
      <c r="R9" s="365"/>
      <c r="T9" s="355" t="s">
        <v>0</v>
      </c>
      <c r="U9" s="356"/>
      <c r="V9" s="357"/>
    </row>
    <row r="10" spans="1:22" x14ac:dyDescent="0.25">
      <c r="A10" s="364"/>
      <c r="B10" s="28"/>
      <c r="C10" s="28"/>
      <c r="D10" s="28"/>
      <c r="E10" s="28"/>
      <c r="F10" s="28"/>
      <c r="G10" s="28"/>
      <c r="H10" s="28"/>
      <c r="I10" s="28"/>
      <c r="J10" s="28"/>
      <c r="K10" s="28"/>
      <c r="L10" s="28"/>
      <c r="M10" s="28"/>
      <c r="N10" s="28"/>
      <c r="O10" s="28"/>
      <c r="P10" s="28"/>
      <c r="Q10" s="28"/>
      <c r="R10" s="365"/>
      <c r="T10" s="355" t="s">
        <v>1</v>
      </c>
      <c r="U10" s="356"/>
      <c r="V10" s="357"/>
    </row>
    <row r="11" spans="1:22" x14ac:dyDescent="0.25">
      <c r="A11" s="364"/>
      <c r="B11" s="28"/>
      <c r="C11" s="28"/>
      <c r="D11" s="28"/>
      <c r="E11" s="28"/>
      <c r="F11" s="28"/>
      <c r="G11" s="28"/>
      <c r="H11" s="28"/>
      <c r="I11" s="28"/>
      <c r="J11" s="28"/>
      <c r="K11" s="28"/>
      <c r="L11" s="28"/>
      <c r="M11" s="28"/>
      <c r="N11" s="28"/>
      <c r="O11" s="28"/>
      <c r="P11" s="28"/>
      <c r="Q11" s="28"/>
      <c r="R11" s="365"/>
      <c r="T11" s="355" t="s">
        <v>2</v>
      </c>
      <c r="U11" s="356"/>
      <c r="V11" s="357"/>
    </row>
    <row r="12" spans="1:22" x14ac:dyDescent="0.25">
      <c r="A12" s="364"/>
      <c r="B12" s="28"/>
      <c r="C12" s="28"/>
      <c r="D12" s="28"/>
      <c r="E12" s="28"/>
      <c r="F12" s="28"/>
      <c r="G12" s="28"/>
      <c r="H12" s="28"/>
      <c r="I12" s="28"/>
      <c r="J12" s="28"/>
      <c r="K12" s="28"/>
      <c r="L12" s="28"/>
      <c r="M12" s="28"/>
      <c r="N12" s="28"/>
      <c r="O12" s="28"/>
      <c r="P12" s="28"/>
      <c r="Q12" s="28"/>
      <c r="R12" s="365"/>
      <c r="T12" s="355" t="s">
        <v>8</v>
      </c>
      <c r="U12" s="356"/>
      <c r="V12" s="357"/>
    </row>
    <row r="13" spans="1:22" x14ac:dyDescent="0.25">
      <c r="A13" s="364"/>
      <c r="B13" s="28"/>
      <c r="C13" s="28"/>
      <c r="D13" s="28"/>
      <c r="E13" s="28"/>
      <c r="F13" s="28"/>
      <c r="G13" s="28"/>
      <c r="H13" s="28"/>
      <c r="I13" s="28"/>
      <c r="J13" s="28"/>
      <c r="K13" s="28"/>
      <c r="L13" s="28"/>
      <c r="M13" s="28"/>
      <c r="N13" s="28"/>
      <c r="O13" s="28"/>
      <c r="P13" s="28"/>
      <c r="Q13" s="28"/>
      <c r="R13" s="365"/>
      <c r="T13" s="355" t="s">
        <v>9</v>
      </c>
      <c r="U13" s="356"/>
      <c r="V13" s="357"/>
    </row>
    <row r="14" spans="1:22" x14ac:dyDescent="0.25">
      <c r="A14" s="364"/>
      <c r="B14" s="28"/>
      <c r="C14" s="28"/>
      <c r="D14" s="28"/>
      <c r="E14" s="28"/>
      <c r="F14" s="28"/>
      <c r="G14" s="28"/>
      <c r="H14" s="28"/>
      <c r="I14" s="28"/>
      <c r="J14" s="28"/>
      <c r="K14" s="28"/>
      <c r="L14" s="28"/>
      <c r="M14" s="28"/>
      <c r="N14" s="28"/>
      <c r="O14" s="28"/>
      <c r="P14" s="28"/>
      <c r="Q14" s="28"/>
      <c r="R14" s="365"/>
      <c r="T14" s="355" t="s">
        <v>10</v>
      </c>
      <c r="U14" s="356"/>
      <c r="V14" s="357"/>
    </row>
    <row r="15" spans="1:22" x14ac:dyDescent="0.25">
      <c r="A15" s="364"/>
      <c r="B15" s="28"/>
      <c r="C15" s="28"/>
      <c r="D15" s="28"/>
      <c r="E15" s="28"/>
      <c r="F15" s="28"/>
      <c r="G15" s="28"/>
      <c r="H15" s="28"/>
      <c r="I15" s="28"/>
      <c r="J15" s="28"/>
      <c r="K15" s="28"/>
      <c r="L15" s="28"/>
      <c r="M15" s="28"/>
      <c r="N15" s="28"/>
      <c r="O15" s="28"/>
      <c r="P15" s="28"/>
      <c r="Q15" s="28"/>
      <c r="R15" s="365"/>
      <c r="T15" s="355" t="s">
        <v>11</v>
      </c>
      <c r="U15" s="356"/>
      <c r="V15" s="357"/>
    </row>
    <row r="16" spans="1:22" x14ac:dyDescent="0.25">
      <c r="A16" s="364"/>
      <c r="B16" s="28"/>
      <c r="C16" s="28"/>
      <c r="D16" s="28"/>
      <c r="E16" s="28"/>
      <c r="F16" s="28"/>
      <c r="G16" s="28"/>
      <c r="H16" s="28"/>
      <c r="I16" s="28"/>
      <c r="J16" s="28"/>
      <c r="K16" s="28"/>
      <c r="L16" s="28"/>
      <c r="M16" s="28"/>
      <c r="N16" s="28"/>
      <c r="O16" s="28"/>
      <c r="P16" s="28"/>
      <c r="Q16" s="28"/>
      <c r="R16" s="365"/>
      <c r="T16" s="355" t="s">
        <v>12</v>
      </c>
      <c r="U16" s="356"/>
      <c r="V16" s="357"/>
    </row>
    <row r="17" spans="1:22" x14ac:dyDescent="0.25">
      <c r="A17" s="364"/>
      <c r="B17" s="28"/>
      <c r="C17" s="28"/>
      <c r="D17" s="28"/>
      <c r="E17" s="28"/>
      <c r="F17" s="28"/>
      <c r="G17" s="28"/>
      <c r="H17" s="28"/>
      <c r="I17" s="28"/>
      <c r="J17" s="28"/>
      <c r="K17" s="28"/>
      <c r="L17" s="28"/>
      <c r="M17" s="28"/>
      <c r="N17" s="28"/>
      <c r="O17" s="28"/>
      <c r="P17" s="28"/>
      <c r="Q17" s="28"/>
      <c r="R17" s="365"/>
      <c r="T17" s="355" t="s">
        <v>13</v>
      </c>
      <c r="U17" s="356"/>
      <c r="V17" s="357"/>
    </row>
    <row r="18" spans="1:22" x14ac:dyDescent="0.25">
      <c r="A18" s="364"/>
      <c r="B18" s="28"/>
      <c r="C18" s="28"/>
      <c r="D18" s="28"/>
      <c r="E18" s="28"/>
      <c r="F18" s="28"/>
      <c r="G18" s="28"/>
      <c r="H18" s="28"/>
      <c r="I18" s="28"/>
      <c r="J18" s="28"/>
      <c r="K18" s="28"/>
      <c r="L18" s="28"/>
      <c r="M18" s="28"/>
      <c r="N18" s="28"/>
      <c r="O18" s="28"/>
      <c r="P18" s="28"/>
      <c r="Q18" s="28"/>
      <c r="R18" s="365"/>
      <c r="T18" s="355" t="s">
        <v>3</v>
      </c>
      <c r="U18" s="356"/>
      <c r="V18" s="357"/>
    </row>
    <row r="19" spans="1:22" x14ac:dyDescent="0.25">
      <c r="A19" s="364"/>
      <c r="B19" s="28"/>
      <c r="C19" s="28"/>
      <c r="D19" s="28"/>
      <c r="E19" s="28"/>
      <c r="F19" s="28"/>
      <c r="G19" s="28"/>
      <c r="H19" s="28"/>
      <c r="I19" s="28"/>
      <c r="J19" s="28"/>
      <c r="K19" s="28"/>
      <c r="L19" s="28"/>
      <c r="M19" s="28"/>
      <c r="N19" s="28"/>
      <c r="O19" s="28"/>
      <c r="P19" s="28"/>
      <c r="Q19" s="28"/>
      <c r="R19" s="365"/>
      <c r="T19" s="358" t="s">
        <v>14</v>
      </c>
      <c r="U19" s="359"/>
      <c r="V19" s="360"/>
    </row>
    <row r="20" spans="1:22" x14ac:dyDescent="0.25">
      <c r="A20" s="364"/>
      <c r="B20" s="28"/>
      <c r="C20" s="28"/>
      <c r="D20" s="28"/>
      <c r="E20" s="28"/>
      <c r="F20" s="28"/>
      <c r="G20" s="28"/>
      <c r="H20" s="28"/>
      <c r="I20" s="28"/>
      <c r="J20" s="28"/>
      <c r="K20" s="28"/>
      <c r="L20" s="28"/>
      <c r="M20" s="28"/>
      <c r="N20" s="28"/>
      <c r="O20" s="28"/>
      <c r="P20" s="28"/>
      <c r="Q20" s="28"/>
      <c r="R20" s="365"/>
    </row>
    <row r="21" spans="1:22" x14ac:dyDescent="0.25">
      <c r="A21" s="364"/>
      <c r="B21" s="28"/>
      <c r="C21" s="28"/>
      <c r="D21" s="28"/>
      <c r="E21" s="28"/>
      <c r="F21" s="28"/>
      <c r="G21" s="28"/>
      <c r="H21" s="28"/>
      <c r="I21" s="28"/>
      <c r="J21" s="28"/>
      <c r="K21" s="28"/>
      <c r="L21" s="28"/>
      <c r="M21" s="28"/>
      <c r="N21" s="28"/>
      <c r="O21" s="28"/>
      <c r="P21" s="28"/>
      <c r="Q21" s="28"/>
      <c r="R21" s="365"/>
    </row>
    <row r="22" spans="1:22" x14ac:dyDescent="0.25">
      <c r="A22" s="364"/>
      <c r="B22" s="28"/>
      <c r="C22" s="28"/>
      <c r="D22" s="28"/>
      <c r="E22" s="28"/>
      <c r="F22" s="28"/>
      <c r="G22" s="28"/>
      <c r="H22" s="28"/>
      <c r="I22" s="28"/>
      <c r="J22" s="28"/>
      <c r="K22" s="28"/>
      <c r="L22" s="28"/>
      <c r="M22" s="28"/>
      <c r="N22" s="28"/>
      <c r="O22" s="28"/>
      <c r="P22" s="28"/>
      <c r="Q22" s="28"/>
      <c r="R22" s="365"/>
    </row>
    <row r="23" spans="1:22" x14ac:dyDescent="0.25">
      <c r="A23" s="364"/>
      <c r="B23" s="28"/>
      <c r="C23" s="28"/>
      <c r="D23" s="28"/>
      <c r="E23" s="28"/>
      <c r="F23" s="28"/>
      <c r="G23" s="28"/>
      <c r="H23" s="28"/>
      <c r="I23" s="28"/>
      <c r="J23" s="28"/>
      <c r="K23" s="28"/>
      <c r="L23" s="28"/>
      <c r="M23" s="28"/>
      <c r="N23" s="28"/>
      <c r="O23" s="28"/>
      <c r="P23" s="28"/>
      <c r="Q23" s="28"/>
      <c r="R23" s="365"/>
    </row>
    <row r="24" spans="1:22" x14ac:dyDescent="0.25">
      <c r="A24" s="364"/>
      <c r="B24" s="28"/>
      <c r="C24" s="28"/>
      <c r="D24" s="28"/>
      <c r="E24" s="28"/>
      <c r="F24" s="28"/>
      <c r="G24" s="28"/>
      <c r="H24" s="28"/>
      <c r="I24" s="28"/>
      <c r="J24" s="28"/>
      <c r="K24" s="28"/>
      <c r="L24" s="28"/>
      <c r="M24" s="28"/>
      <c r="N24" s="28"/>
      <c r="O24" s="28"/>
      <c r="P24" s="28"/>
      <c r="Q24" s="28"/>
      <c r="R24" s="365"/>
    </row>
    <row r="25" spans="1:22" x14ac:dyDescent="0.25">
      <c r="A25" s="364"/>
      <c r="B25" s="28"/>
      <c r="C25" s="28"/>
      <c r="D25" s="28"/>
      <c r="E25" s="28"/>
      <c r="F25" s="28"/>
      <c r="G25" s="28"/>
      <c r="H25" s="28"/>
      <c r="I25" s="28"/>
      <c r="J25" s="28"/>
      <c r="K25" s="28"/>
      <c r="L25" s="28"/>
      <c r="M25" s="28"/>
      <c r="N25" s="28"/>
      <c r="O25" s="28"/>
      <c r="P25" s="28"/>
      <c r="Q25" s="28"/>
      <c r="R25" s="365"/>
    </row>
    <row r="26" spans="1:22" x14ac:dyDescent="0.25">
      <c r="A26" s="364"/>
      <c r="B26" s="28"/>
      <c r="C26" s="28"/>
      <c r="D26" s="28"/>
      <c r="E26" s="28"/>
      <c r="F26" s="28"/>
      <c r="G26" s="28"/>
      <c r="H26" s="28"/>
      <c r="I26" s="28"/>
      <c r="J26" s="28"/>
      <c r="K26" s="28"/>
      <c r="L26" s="28"/>
      <c r="M26" s="28"/>
      <c r="N26" s="28"/>
      <c r="O26" s="28"/>
      <c r="P26" s="28"/>
      <c r="Q26" s="28"/>
      <c r="R26" s="365"/>
    </row>
    <row r="27" spans="1:22" x14ac:dyDescent="0.25">
      <c r="A27" s="364"/>
      <c r="B27" s="28"/>
      <c r="C27" s="28"/>
      <c r="D27" s="28"/>
      <c r="E27" s="28"/>
      <c r="F27" s="28"/>
      <c r="G27" s="28"/>
      <c r="H27" s="28"/>
      <c r="I27" s="28"/>
      <c r="J27" s="28"/>
      <c r="K27" s="28"/>
      <c r="L27" s="28"/>
      <c r="M27" s="28"/>
      <c r="N27" s="28"/>
      <c r="O27" s="28"/>
      <c r="P27" s="28"/>
      <c r="Q27" s="28"/>
      <c r="R27" s="365"/>
    </row>
    <row r="28" spans="1:22" x14ac:dyDescent="0.25">
      <c r="A28" s="364"/>
      <c r="B28" s="28"/>
      <c r="C28" s="28"/>
      <c r="D28" s="28"/>
      <c r="E28" s="28"/>
      <c r="F28" s="28"/>
      <c r="G28" s="28"/>
      <c r="H28" s="28"/>
      <c r="I28" s="28"/>
      <c r="J28" s="28"/>
      <c r="K28" s="28"/>
      <c r="L28" s="28"/>
      <c r="M28" s="28"/>
      <c r="N28" s="28"/>
      <c r="O28" s="28"/>
      <c r="P28" s="28"/>
      <c r="Q28" s="28"/>
      <c r="R28" s="365"/>
    </row>
    <row r="29" spans="1:22" x14ac:dyDescent="0.25">
      <c r="A29" s="364"/>
      <c r="B29" s="28"/>
      <c r="C29" s="28"/>
      <c r="D29" s="28"/>
      <c r="E29" s="28"/>
      <c r="F29" s="28"/>
      <c r="G29" s="28"/>
      <c r="H29" s="28"/>
      <c r="I29" s="28"/>
      <c r="J29" s="28"/>
      <c r="K29" s="28"/>
      <c r="L29" s="28"/>
      <c r="M29" s="28"/>
      <c r="N29" s="28"/>
      <c r="O29" s="28"/>
      <c r="P29" s="28"/>
      <c r="Q29" s="28"/>
      <c r="R29" s="365"/>
    </row>
    <row r="30" spans="1:22" x14ac:dyDescent="0.25">
      <c r="A30" s="364"/>
      <c r="B30" s="28"/>
      <c r="C30" s="28"/>
      <c r="D30" s="28"/>
      <c r="E30" s="28"/>
      <c r="F30" s="28"/>
      <c r="G30" s="28"/>
      <c r="H30" s="28"/>
      <c r="I30" s="28"/>
      <c r="J30" s="28"/>
      <c r="K30" s="28"/>
      <c r="L30" s="28"/>
      <c r="M30" s="28"/>
      <c r="N30" s="28"/>
      <c r="O30" s="28"/>
      <c r="P30" s="28"/>
      <c r="Q30" s="28"/>
      <c r="R30" s="365"/>
    </row>
    <row r="31" spans="1:22" x14ac:dyDescent="0.25">
      <c r="A31" s="364"/>
      <c r="B31" s="28"/>
      <c r="C31" s="28"/>
      <c r="D31" s="28"/>
      <c r="E31" s="28"/>
      <c r="F31" s="28"/>
      <c r="G31" s="28"/>
      <c r="H31" s="28"/>
      <c r="I31" s="28"/>
      <c r="J31" s="28"/>
      <c r="K31" s="28"/>
      <c r="L31" s="28"/>
      <c r="M31" s="28"/>
      <c r="N31" s="28"/>
      <c r="O31" s="28"/>
      <c r="P31" s="28"/>
      <c r="Q31" s="28"/>
      <c r="R31" s="365"/>
    </row>
    <row r="32" spans="1:22" x14ac:dyDescent="0.25">
      <c r="A32" s="364"/>
      <c r="B32" s="28"/>
      <c r="C32" s="28"/>
      <c r="D32" s="28"/>
      <c r="E32" s="28"/>
      <c r="F32" s="28"/>
      <c r="G32" s="28"/>
      <c r="H32" s="28"/>
      <c r="I32" s="28"/>
      <c r="J32" s="28"/>
      <c r="K32" s="28"/>
      <c r="L32" s="28"/>
      <c r="M32" s="28"/>
      <c r="N32" s="28"/>
      <c r="O32" s="28"/>
      <c r="P32" s="28"/>
      <c r="Q32" s="28"/>
      <c r="R32" s="365"/>
    </row>
    <row r="33" spans="1:18" x14ac:dyDescent="0.25">
      <c r="A33" s="364"/>
      <c r="B33" s="28"/>
      <c r="C33" s="28"/>
      <c r="D33" s="28"/>
      <c r="E33" s="28"/>
      <c r="F33" s="28"/>
      <c r="G33" s="28"/>
      <c r="H33" s="28"/>
      <c r="I33" s="28"/>
      <c r="J33" s="28"/>
      <c r="K33" s="28"/>
      <c r="L33" s="28"/>
      <c r="M33" s="28"/>
      <c r="N33" s="28"/>
      <c r="O33" s="28"/>
      <c r="P33" s="28"/>
      <c r="Q33" s="28"/>
      <c r="R33" s="365"/>
    </row>
    <row r="34" spans="1:18" x14ac:dyDescent="0.25">
      <c r="A34" s="364"/>
      <c r="B34" s="28"/>
      <c r="C34" s="28"/>
      <c r="D34" s="28"/>
      <c r="E34" s="28"/>
      <c r="F34" s="28"/>
      <c r="G34" s="28"/>
      <c r="H34" s="28"/>
      <c r="I34" s="28"/>
      <c r="J34" s="28"/>
      <c r="K34" s="28"/>
      <c r="L34" s="28"/>
      <c r="M34" s="28"/>
      <c r="N34" s="28"/>
      <c r="O34" s="28"/>
      <c r="P34" s="28"/>
      <c r="Q34" s="28"/>
      <c r="R34" s="365"/>
    </row>
    <row r="35" spans="1:18" x14ac:dyDescent="0.25">
      <c r="A35" s="364"/>
      <c r="B35" s="28"/>
      <c r="C35" s="28"/>
      <c r="D35" s="28"/>
      <c r="E35" s="28"/>
      <c r="F35" s="28"/>
      <c r="G35" s="28"/>
      <c r="H35" s="28"/>
      <c r="I35" s="28"/>
      <c r="J35" s="28"/>
      <c r="K35" s="28"/>
      <c r="L35" s="28"/>
      <c r="M35" s="28"/>
      <c r="N35" s="28"/>
      <c r="O35" s="28"/>
      <c r="P35" s="28"/>
      <c r="Q35" s="28"/>
      <c r="R35" s="365"/>
    </row>
    <row r="36" spans="1:18" ht="19.5" customHeight="1" x14ac:dyDescent="0.25">
      <c r="A36" s="364"/>
      <c r="B36" s="28"/>
      <c r="C36" s="28"/>
      <c r="D36" s="28"/>
      <c r="E36" s="28"/>
      <c r="F36" s="28"/>
      <c r="G36" s="28"/>
      <c r="H36" s="28"/>
      <c r="I36" s="28"/>
      <c r="J36" s="28"/>
      <c r="K36" s="28"/>
      <c r="L36" s="28"/>
      <c r="M36" s="28"/>
      <c r="N36" s="28"/>
      <c r="O36" s="28"/>
      <c r="P36" s="28"/>
      <c r="Q36" s="28"/>
      <c r="R36" s="365"/>
    </row>
    <row r="37" spans="1:18" s="29" customFormat="1" x14ac:dyDescent="0.25">
      <c r="A37" s="364"/>
      <c r="B37" s="28"/>
      <c r="C37" s="28"/>
      <c r="D37" s="28"/>
      <c r="E37" s="28"/>
      <c r="F37" s="28"/>
      <c r="G37" s="28"/>
      <c r="H37" s="28"/>
      <c r="I37" s="28"/>
      <c r="J37" s="28"/>
      <c r="K37" s="28"/>
      <c r="L37" s="28"/>
      <c r="M37" s="28"/>
      <c r="N37" s="28"/>
      <c r="O37" s="28"/>
      <c r="P37" s="28"/>
      <c r="Q37" s="28"/>
      <c r="R37" s="365"/>
    </row>
    <row r="38" spans="1:18" s="29" customFormat="1" x14ac:dyDescent="0.25">
      <c r="A38" s="366"/>
      <c r="B38" s="367"/>
      <c r="C38" s="367"/>
      <c r="D38" s="367"/>
      <c r="E38" s="367"/>
      <c r="F38" s="367"/>
      <c r="G38" s="367"/>
      <c r="H38" s="367"/>
      <c r="I38" s="367"/>
      <c r="J38" s="367"/>
      <c r="K38" s="367"/>
      <c r="L38" s="367"/>
      <c r="M38" s="367"/>
      <c r="N38" s="367"/>
      <c r="O38" s="367"/>
      <c r="P38" s="367"/>
      <c r="Q38" s="367"/>
      <c r="R38" s="368"/>
    </row>
    <row r="39" spans="1:18" s="29" customFormat="1" x14ac:dyDescent="0.25">
      <c r="A39" s="28"/>
      <c r="B39" s="28"/>
      <c r="C39" s="28"/>
      <c r="D39" s="28"/>
      <c r="E39" s="28"/>
      <c r="F39" s="28"/>
      <c r="G39" s="28"/>
      <c r="H39" s="28"/>
      <c r="I39" s="28"/>
      <c r="J39" s="28"/>
      <c r="K39" s="28"/>
      <c r="L39" s="28"/>
      <c r="M39" s="28"/>
      <c r="N39" s="28"/>
      <c r="O39" s="28"/>
      <c r="P39" s="28"/>
      <c r="Q39" s="28"/>
      <c r="R39" s="28"/>
    </row>
    <row r="40" spans="1:18" s="29" customFormat="1" x14ac:dyDescent="0.25"/>
    <row r="41" spans="1:18" s="29" customFormat="1" x14ac:dyDescent="0.25"/>
    <row r="42" spans="1:18" x14ac:dyDescent="0.25">
      <c r="A42" s="361"/>
      <c r="B42" s="362"/>
      <c r="C42" s="362"/>
      <c r="D42" s="362"/>
      <c r="E42" s="362"/>
      <c r="F42" s="362"/>
      <c r="G42" s="362"/>
      <c r="H42" s="362"/>
      <c r="I42" s="362"/>
      <c r="J42" s="362"/>
      <c r="K42" s="362"/>
      <c r="L42" s="362"/>
      <c r="M42" s="362"/>
      <c r="N42" s="362"/>
      <c r="O42" s="362"/>
      <c r="P42" s="362"/>
      <c r="Q42" s="362"/>
      <c r="R42" s="363"/>
    </row>
    <row r="43" spans="1:18" x14ac:dyDescent="0.25">
      <c r="A43" s="364"/>
      <c r="B43" s="28"/>
      <c r="C43" s="28"/>
      <c r="D43" s="28"/>
      <c r="E43" s="28"/>
      <c r="F43" s="28"/>
      <c r="G43" s="28"/>
      <c r="H43" s="28"/>
      <c r="I43" s="28"/>
      <c r="J43" s="28"/>
      <c r="K43" s="28"/>
      <c r="L43" s="28"/>
      <c r="M43" s="28"/>
      <c r="N43" s="28"/>
      <c r="O43" s="28"/>
      <c r="P43" s="28"/>
      <c r="Q43" s="28"/>
      <c r="R43" s="365"/>
    </row>
    <row r="44" spans="1:18" x14ac:dyDescent="0.25">
      <c r="A44" s="364"/>
      <c r="B44" s="28"/>
      <c r="C44" s="28"/>
      <c r="D44" s="28"/>
      <c r="E44" s="28"/>
      <c r="F44" s="28"/>
      <c r="G44" s="28"/>
      <c r="H44" s="28"/>
      <c r="I44" s="28"/>
      <c r="J44" s="28"/>
      <c r="K44" s="28"/>
      <c r="L44" s="28"/>
      <c r="M44" s="28"/>
      <c r="N44" s="28"/>
      <c r="O44" s="28"/>
      <c r="P44" s="28"/>
      <c r="Q44" s="28"/>
      <c r="R44" s="365"/>
    </row>
    <row r="45" spans="1:18" x14ac:dyDescent="0.25">
      <c r="A45" s="364"/>
      <c r="B45" s="28"/>
      <c r="C45" s="28"/>
      <c r="D45" s="28"/>
      <c r="E45" s="28"/>
      <c r="F45" s="28"/>
      <c r="G45" s="28"/>
      <c r="H45" s="28"/>
      <c r="I45" s="28"/>
      <c r="J45" s="28"/>
      <c r="K45" s="28"/>
      <c r="L45" s="28"/>
      <c r="M45" s="28"/>
      <c r="N45" s="28"/>
      <c r="O45" s="28"/>
      <c r="P45" s="28"/>
      <c r="Q45" s="28"/>
      <c r="R45" s="365"/>
    </row>
    <row r="46" spans="1:18" x14ac:dyDescent="0.25">
      <c r="A46" s="364"/>
      <c r="B46" s="28"/>
      <c r="C46" s="28"/>
      <c r="D46" s="28"/>
      <c r="E46" s="28"/>
      <c r="F46" s="28"/>
      <c r="G46" s="28"/>
      <c r="H46" s="28"/>
      <c r="I46" s="28"/>
      <c r="J46" s="28"/>
      <c r="K46" s="28"/>
      <c r="L46" s="28"/>
      <c r="M46" s="28"/>
      <c r="N46" s="28"/>
      <c r="O46" s="28"/>
      <c r="P46" s="28"/>
      <c r="Q46" s="28"/>
      <c r="R46" s="365"/>
    </row>
    <row r="47" spans="1:18" x14ac:dyDescent="0.25">
      <c r="A47" s="364"/>
      <c r="B47" s="28"/>
      <c r="C47" s="28"/>
      <c r="D47" s="28"/>
      <c r="E47" s="28"/>
      <c r="F47" s="28"/>
      <c r="G47" s="28"/>
      <c r="H47" s="28"/>
      <c r="I47" s="28"/>
      <c r="J47" s="28"/>
      <c r="K47" s="28"/>
      <c r="L47" s="28"/>
      <c r="M47" s="28"/>
      <c r="N47" s="28"/>
      <c r="O47" s="28"/>
      <c r="P47" s="28"/>
      <c r="Q47" s="28"/>
      <c r="R47" s="365"/>
    </row>
    <row r="48" spans="1:18" x14ac:dyDescent="0.25">
      <c r="A48" s="364"/>
      <c r="B48" s="28"/>
      <c r="C48" s="28"/>
      <c r="D48" s="28"/>
      <c r="E48" s="28"/>
      <c r="F48" s="28"/>
      <c r="G48" s="28"/>
      <c r="H48" s="28"/>
      <c r="I48" s="28"/>
      <c r="J48" s="28"/>
      <c r="K48" s="28"/>
      <c r="L48" s="28"/>
      <c r="M48" s="28"/>
      <c r="N48" s="28"/>
      <c r="O48" s="28"/>
      <c r="P48" s="28"/>
      <c r="Q48" s="28"/>
      <c r="R48" s="365"/>
    </row>
    <row r="49" spans="1:18" x14ac:dyDescent="0.25">
      <c r="A49" s="364"/>
      <c r="B49" s="28"/>
      <c r="C49" s="28"/>
      <c r="D49" s="28"/>
      <c r="E49" s="28"/>
      <c r="F49" s="28"/>
      <c r="G49" s="28"/>
      <c r="H49" s="28"/>
      <c r="I49" s="28"/>
      <c r="J49" s="28"/>
      <c r="K49" s="28"/>
      <c r="L49" s="28"/>
      <c r="M49" s="28"/>
      <c r="N49" s="28"/>
      <c r="O49" s="28"/>
      <c r="P49" s="28"/>
      <c r="Q49" s="28"/>
      <c r="R49" s="365"/>
    </row>
    <row r="50" spans="1:18" x14ac:dyDescent="0.25">
      <c r="A50" s="364"/>
      <c r="B50" s="28"/>
      <c r="C50" s="28"/>
      <c r="D50" s="28"/>
      <c r="E50" s="28"/>
      <c r="F50" s="28"/>
      <c r="G50" s="28"/>
      <c r="H50" s="28"/>
      <c r="I50" s="28"/>
      <c r="J50" s="28"/>
      <c r="K50" s="28"/>
      <c r="L50" s="28"/>
      <c r="M50" s="28"/>
      <c r="N50" s="28"/>
      <c r="O50" s="28"/>
      <c r="P50" s="28"/>
      <c r="Q50" s="28"/>
      <c r="R50" s="365"/>
    </row>
    <row r="51" spans="1:18" x14ac:dyDescent="0.25">
      <c r="A51" s="364"/>
      <c r="B51" s="28"/>
      <c r="C51" s="28"/>
      <c r="D51" s="28"/>
      <c r="E51" s="28"/>
      <c r="F51" s="28"/>
      <c r="G51" s="28"/>
      <c r="H51" s="28"/>
      <c r="I51" s="28"/>
      <c r="J51" s="28"/>
      <c r="K51" s="28"/>
      <c r="L51" s="28"/>
      <c r="M51" s="28"/>
      <c r="N51" s="28"/>
      <c r="O51" s="28"/>
      <c r="P51" s="28"/>
      <c r="Q51" s="28"/>
      <c r="R51" s="365"/>
    </row>
    <row r="52" spans="1:18" x14ac:dyDescent="0.25">
      <c r="A52" s="364"/>
      <c r="B52" s="28"/>
      <c r="C52" s="28"/>
      <c r="D52" s="28"/>
      <c r="E52" s="28"/>
      <c r="F52" s="28"/>
      <c r="G52" s="28"/>
      <c r="H52" s="28"/>
      <c r="I52" s="28"/>
      <c r="J52" s="28"/>
      <c r="K52" s="28"/>
      <c r="L52" s="28"/>
      <c r="M52" s="28"/>
      <c r="N52" s="28"/>
      <c r="O52" s="28"/>
      <c r="P52" s="28"/>
      <c r="Q52" s="28"/>
      <c r="R52" s="365"/>
    </row>
    <row r="53" spans="1:18" x14ac:dyDescent="0.25">
      <c r="A53" s="364"/>
      <c r="B53" s="28"/>
      <c r="C53" s="28"/>
      <c r="D53" s="28"/>
      <c r="E53" s="28"/>
      <c r="F53" s="28"/>
      <c r="G53" s="28"/>
      <c r="H53" s="28"/>
      <c r="I53" s="28"/>
      <c r="J53" s="28"/>
      <c r="K53" s="28"/>
      <c r="L53" s="28"/>
      <c r="M53" s="28"/>
      <c r="N53" s="28"/>
      <c r="O53" s="28"/>
      <c r="P53" s="28"/>
      <c r="Q53" s="28"/>
      <c r="R53" s="365"/>
    </row>
    <row r="54" spans="1:18" x14ac:dyDescent="0.25">
      <c r="A54" s="364"/>
      <c r="B54" s="28"/>
      <c r="C54" s="28"/>
      <c r="D54" s="28"/>
      <c r="E54" s="28"/>
      <c r="F54" s="28"/>
      <c r="G54" s="28"/>
      <c r="H54" s="28"/>
      <c r="I54" s="28"/>
      <c r="J54" s="28"/>
      <c r="K54" s="28"/>
      <c r="L54" s="28"/>
      <c r="M54" s="28"/>
      <c r="N54" s="28"/>
      <c r="O54" s="28"/>
      <c r="P54" s="28"/>
      <c r="Q54" s="28"/>
      <c r="R54" s="365"/>
    </row>
    <row r="55" spans="1:18" x14ac:dyDescent="0.25">
      <c r="A55" s="364"/>
      <c r="B55" s="28"/>
      <c r="C55" s="28"/>
      <c r="D55" s="28"/>
      <c r="E55" s="28"/>
      <c r="F55" s="28"/>
      <c r="G55" s="28"/>
      <c r="H55" s="28"/>
      <c r="I55" s="28"/>
      <c r="J55" s="28"/>
      <c r="K55" s="28"/>
      <c r="L55" s="28"/>
      <c r="M55" s="28"/>
      <c r="N55" s="28"/>
      <c r="O55" s="28"/>
      <c r="P55" s="28"/>
      <c r="Q55" s="28"/>
      <c r="R55" s="365"/>
    </row>
    <row r="56" spans="1:18" x14ac:dyDescent="0.25">
      <c r="A56" s="364"/>
      <c r="B56" s="28"/>
      <c r="C56" s="28"/>
      <c r="D56" s="28"/>
      <c r="E56" s="28"/>
      <c r="F56" s="28"/>
      <c r="G56" s="28"/>
      <c r="H56" s="28"/>
      <c r="I56" s="28"/>
      <c r="J56" s="28"/>
      <c r="K56" s="28"/>
      <c r="L56" s="28"/>
      <c r="M56" s="28"/>
      <c r="N56" s="28"/>
      <c r="O56" s="28"/>
      <c r="P56" s="28"/>
      <c r="Q56" s="28"/>
      <c r="R56" s="365"/>
    </row>
    <row r="57" spans="1:18" x14ac:dyDescent="0.25">
      <c r="A57" s="364"/>
      <c r="B57" s="28"/>
      <c r="C57" s="28"/>
      <c r="D57" s="28"/>
      <c r="E57" s="28"/>
      <c r="F57" s="28"/>
      <c r="G57" s="28"/>
      <c r="H57" s="28"/>
      <c r="I57" s="28"/>
      <c r="J57" s="28"/>
      <c r="K57" s="28"/>
      <c r="L57" s="28"/>
      <c r="M57" s="28"/>
      <c r="N57" s="28"/>
      <c r="O57" s="28"/>
      <c r="P57" s="28"/>
      <c r="Q57" s="28"/>
      <c r="R57" s="365"/>
    </row>
    <row r="58" spans="1:18" x14ac:dyDescent="0.25">
      <c r="A58" s="364"/>
      <c r="B58" s="28"/>
      <c r="C58" s="28"/>
      <c r="D58" s="28"/>
      <c r="E58" s="28"/>
      <c r="F58" s="28"/>
      <c r="G58" s="28"/>
      <c r="H58" s="28"/>
      <c r="I58" s="28"/>
      <c r="J58" s="28"/>
      <c r="K58" s="28"/>
      <c r="L58" s="28"/>
      <c r="M58" s="28"/>
      <c r="N58" s="28"/>
      <c r="O58" s="28"/>
      <c r="P58" s="28"/>
      <c r="Q58" s="28"/>
      <c r="R58" s="365"/>
    </row>
    <row r="59" spans="1:18" x14ac:dyDescent="0.25">
      <c r="A59" s="364"/>
      <c r="B59" s="28"/>
      <c r="C59" s="28"/>
      <c r="D59" s="28"/>
      <c r="E59" s="28"/>
      <c r="F59" s="28"/>
      <c r="G59" s="28"/>
      <c r="H59" s="28"/>
      <c r="I59" s="28"/>
      <c r="J59" s="28"/>
      <c r="K59" s="28"/>
      <c r="L59" s="28"/>
      <c r="M59" s="28"/>
      <c r="N59" s="28"/>
      <c r="O59" s="28"/>
      <c r="P59" s="28"/>
      <c r="Q59" s="28"/>
      <c r="R59" s="365"/>
    </row>
    <row r="60" spans="1:18" x14ac:dyDescent="0.25">
      <c r="A60" s="364"/>
      <c r="B60" s="28"/>
      <c r="C60" s="28"/>
      <c r="D60" s="28"/>
      <c r="E60" s="28"/>
      <c r="F60" s="28"/>
      <c r="G60" s="28"/>
      <c r="H60" s="28"/>
      <c r="I60" s="28"/>
      <c r="J60" s="28"/>
      <c r="K60" s="28"/>
      <c r="L60" s="28"/>
      <c r="M60" s="28"/>
      <c r="N60" s="28"/>
      <c r="O60" s="28"/>
      <c r="P60" s="28"/>
      <c r="Q60" s="28"/>
      <c r="R60" s="365"/>
    </row>
    <row r="61" spans="1:18" x14ac:dyDescent="0.25">
      <c r="A61" s="364"/>
      <c r="B61" s="28"/>
      <c r="C61" s="28"/>
      <c r="D61" s="28"/>
      <c r="E61" s="28"/>
      <c r="F61" s="28"/>
      <c r="G61" s="28"/>
      <c r="H61" s="28"/>
      <c r="I61" s="28"/>
      <c r="J61" s="28"/>
      <c r="K61" s="28"/>
      <c r="L61" s="28"/>
      <c r="M61" s="28"/>
      <c r="N61" s="28"/>
      <c r="O61" s="28"/>
      <c r="P61" s="28"/>
      <c r="Q61" s="28"/>
      <c r="R61" s="365"/>
    </row>
    <row r="62" spans="1:18" x14ac:dyDescent="0.25">
      <c r="A62" s="364"/>
      <c r="B62" s="28"/>
      <c r="C62" s="28"/>
      <c r="D62" s="28"/>
      <c r="E62" s="28"/>
      <c r="F62" s="28"/>
      <c r="G62" s="28"/>
      <c r="H62" s="28"/>
      <c r="I62" s="28"/>
      <c r="J62" s="28"/>
      <c r="K62" s="28"/>
      <c r="L62" s="28"/>
      <c r="M62" s="28"/>
      <c r="N62" s="28"/>
      <c r="O62" s="28"/>
      <c r="P62" s="28"/>
      <c r="Q62" s="28"/>
      <c r="R62" s="365"/>
    </row>
    <row r="63" spans="1:18" x14ac:dyDescent="0.25">
      <c r="A63" s="364"/>
      <c r="B63" s="28"/>
      <c r="C63" s="28"/>
      <c r="D63" s="28"/>
      <c r="E63" s="28"/>
      <c r="F63" s="28"/>
      <c r="G63" s="28"/>
      <c r="H63" s="28"/>
      <c r="I63" s="28"/>
      <c r="J63" s="28"/>
      <c r="K63" s="28"/>
      <c r="L63" s="28"/>
      <c r="M63" s="28"/>
      <c r="N63" s="28"/>
      <c r="O63" s="28"/>
      <c r="P63" s="28"/>
      <c r="Q63" s="28"/>
      <c r="R63" s="365"/>
    </row>
    <row r="64" spans="1:18" x14ac:dyDescent="0.25">
      <c r="A64" s="364"/>
      <c r="B64" s="28"/>
      <c r="C64" s="28"/>
      <c r="D64" s="28"/>
      <c r="E64" s="28"/>
      <c r="F64" s="28"/>
      <c r="G64" s="28"/>
      <c r="H64" s="28"/>
      <c r="I64" s="28"/>
      <c r="J64" s="28"/>
      <c r="K64" s="28"/>
      <c r="L64" s="28"/>
      <c r="M64" s="28"/>
      <c r="N64" s="28"/>
      <c r="O64" s="28"/>
      <c r="P64" s="28"/>
      <c r="Q64" s="28"/>
      <c r="R64" s="365"/>
    </row>
    <row r="65" spans="1:18" x14ac:dyDescent="0.25">
      <c r="A65" s="364"/>
      <c r="B65" s="28"/>
      <c r="C65" s="28"/>
      <c r="D65" s="28"/>
      <c r="E65" s="28"/>
      <c r="F65" s="28"/>
      <c r="G65" s="28"/>
      <c r="H65" s="28"/>
      <c r="I65" s="28"/>
      <c r="J65" s="28"/>
      <c r="K65" s="28"/>
      <c r="L65" s="28"/>
      <c r="M65" s="28"/>
      <c r="N65" s="28"/>
      <c r="O65" s="28"/>
      <c r="P65" s="28"/>
      <c r="Q65" s="28"/>
      <c r="R65" s="365"/>
    </row>
    <row r="66" spans="1:18" x14ac:dyDescent="0.25">
      <c r="A66" s="364"/>
      <c r="B66" s="28"/>
      <c r="C66" s="28"/>
      <c r="D66" s="28"/>
      <c r="E66" s="28"/>
      <c r="F66" s="28"/>
      <c r="G66" s="28"/>
      <c r="H66" s="28"/>
      <c r="I66" s="28"/>
      <c r="J66" s="28"/>
      <c r="K66" s="28"/>
      <c r="L66" s="28"/>
      <c r="M66" s="28"/>
      <c r="N66" s="28"/>
      <c r="O66" s="28"/>
      <c r="P66" s="28"/>
      <c r="Q66" s="28"/>
      <c r="R66" s="365"/>
    </row>
    <row r="67" spans="1:18" x14ac:dyDescent="0.25">
      <c r="A67" s="364"/>
      <c r="B67" s="28"/>
      <c r="C67" s="28"/>
      <c r="D67" s="28"/>
      <c r="E67" s="28"/>
      <c r="F67" s="28"/>
      <c r="G67" s="28"/>
      <c r="H67" s="28"/>
      <c r="I67" s="28"/>
      <c r="J67" s="28"/>
      <c r="K67" s="28"/>
      <c r="L67" s="28"/>
      <c r="M67" s="28"/>
      <c r="N67" s="28"/>
      <c r="O67" s="28"/>
      <c r="P67" s="28"/>
      <c r="Q67" s="28"/>
      <c r="R67" s="365"/>
    </row>
    <row r="68" spans="1:18" x14ac:dyDescent="0.25">
      <c r="A68" s="364"/>
      <c r="B68" s="28"/>
      <c r="C68" s="28"/>
      <c r="D68" s="28"/>
      <c r="E68" s="28"/>
      <c r="F68" s="28"/>
      <c r="G68" s="28"/>
      <c r="H68" s="28"/>
      <c r="I68" s="28"/>
      <c r="J68" s="28"/>
      <c r="K68" s="28"/>
      <c r="L68" s="28"/>
      <c r="M68" s="28"/>
      <c r="N68" s="28"/>
      <c r="O68" s="28"/>
      <c r="P68" s="28"/>
      <c r="Q68" s="28"/>
      <c r="R68" s="365"/>
    </row>
    <row r="69" spans="1:18" x14ac:dyDescent="0.25">
      <c r="A69" s="364"/>
      <c r="B69" s="28"/>
      <c r="C69" s="28"/>
      <c r="D69" s="28"/>
      <c r="E69" s="28"/>
      <c r="F69" s="28"/>
      <c r="G69" s="28"/>
      <c r="H69" s="28"/>
      <c r="I69" s="28"/>
      <c r="J69" s="28"/>
      <c r="K69" s="28"/>
      <c r="L69" s="28"/>
      <c r="M69" s="28"/>
      <c r="N69" s="28"/>
      <c r="O69" s="28"/>
      <c r="P69" s="28"/>
      <c r="Q69" s="28"/>
      <c r="R69" s="365"/>
    </row>
    <row r="70" spans="1:18" x14ac:dyDescent="0.25">
      <c r="A70" s="364"/>
      <c r="B70" s="28"/>
      <c r="C70" s="28"/>
      <c r="D70" s="28"/>
      <c r="E70" s="28"/>
      <c r="F70" s="28"/>
      <c r="G70" s="28"/>
      <c r="H70" s="28"/>
      <c r="I70" s="28"/>
      <c r="J70" s="28"/>
      <c r="K70" s="28"/>
      <c r="L70" s="28"/>
      <c r="M70" s="28"/>
      <c r="N70" s="28"/>
      <c r="O70" s="28"/>
      <c r="P70" s="28"/>
      <c r="Q70" s="28"/>
      <c r="R70" s="365"/>
    </row>
    <row r="71" spans="1:18" x14ac:dyDescent="0.25">
      <c r="A71" s="364"/>
      <c r="B71" s="28"/>
      <c r="C71" s="28"/>
      <c r="D71" s="28"/>
      <c r="E71" s="28"/>
      <c r="F71" s="28"/>
      <c r="G71" s="28"/>
      <c r="H71" s="28"/>
      <c r="I71" s="28"/>
      <c r="J71" s="28"/>
      <c r="K71" s="28"/>
      <c r="L71" s="28"/>
      <c r="M71" s="28"/>
      <c r="N71" s="28"/>
      <c r="O71" s="28"/>
      <c r="P71" s="28"/>
      <c r="Q71" s="28"/>
      <c r="R71" s="365"/>
    </row>
    <row r="72" spans="1:18" x14ac:dyDescent="0.25">
      <c r="A72" s="364"/>
      <c r="B72" s="28"/>
      <c r="C72" s="28"/>
      <c r="D72" s="28"/>
      <c r="E72" s="28"/>
      <c r="F72" s="28"/>
      <c r="G72" s="28"/>
      <c r="H72" s="28"/>
      <c r="I72" s="28"/>
      <c r="J72" s="28"/>
      <c r="K72" s="28"/>
      <c r="L72" s="28"/>
      <c r="M72" s="28"/>
      <c r="N72" s="28"/>
      <c r="O72" s="28"/>
      <c r="P72" s="28"/>
      <c r="Q72" s="28"/>
      <c r="R72" s="365"/>
    </row>
    <row r="73" spans="1:18" x14ac:dyDescent="0.25">
      <c r="A73" s="364"/>
      <c r="B73" s="28"/>
      <c r="C73" s="28"/>
      <c r="D73" s="28"/>
      <c r="E73" s="28"/>
      <c r="F73" s="28"/>
      <c r="G73" s="28"/>
      <c r="H73" s="28"/>
      <c r="I73" s="28"/>
      <c r="J73" s="28"/>
      <c r="K73" s="28"/>
      <c r="L73" s="28"/>
      <c r="M73" s="28"/>
      <c r="N73" s="28"/>
      <c r="O73" s="28"/>
      <c r="P73" s="28"/>
      <c r="Q73" s="28"/>
      <c r="R73" s="365"/>
    </row>
    <row r="74" spans="1:18" x14ac:dyDescent="0.25">
      <c r="A74" s="364"/>
      <c r="B74" s="28"/>
      <c r="C74" s="28"/>
      <c r="D74" s="28"/>
      <c r="E74" s="28"/>
      <c r="F74" s="28"/>
      <c r="G74" s="28"/>
      <c r="H74" s="28"/>
      <c r="I74" s="28"/>
      <c r="J74" s="28"/>
      <c r="K74" s="28"/>
      <c r="L74" s="28"/>
      <c r="M74" s="28"/>
      <c r="N74" s="28"/>
      <c r="O74" s="28"/>
      <c r="P74" s="28"/>
      <c r="Q74" s="28"/>
      <c r="R74" s="365"/>
    </row>
    <row r="75" spans="1:18" x14ac:dyDescent="0.25">
      <c r="A75" s="364"/>
      <c r="B75" s="28"/>
      <c r="C75" s="28"/>
      <c r="D75" s="28"/>
      <c r="E75" s="28"/>
      <c r="F75" s="28"/>
      <c r="G75" s="28"/>
      <c r="H75" s="28"/>
      <c r="I75" s="28"/>
      <c r="J75" s="28"/>
      <c r="K75" s="28"/>
      <c r="L75" s="28"/>
      <c r="M75" s="28"/>
      <c r="N75" s="28"/>
      <c r="O75" s="28"/>
      <c r="P75" s="28"/>
      <c r="Q75" s="28"/>
      <c r="R75" s="365"/>
    </row>
    <row r="76" spans="1:18" x14ac:dyDescent="0.25">
      <c r="A76" s="364"/>
      <c r="B76" s="28"/>
      <c r="C76" s="28"/>
      <c r="D76" s="28"/>
      <c r="E76" s="28"/>
      <c r="F76" s="28"/>
      <c r="G76" s="28"/>
      <c r="H76" s="28"/>
      <c r="I76" s="28"/>
      <c r="J76" s="28"/>
      <c r="K76" s="28"/>
      <c r="L76" s="28"/>
      <c r="M76" s="28"/>
      <c r="N76" s="28"/>
      <c r="O76" s="28"/>
      <c r="P76" s="28"/>
      <c r="Q76" s="28"/>
      <c r="R76" s="365"/>
    </row>
    <row r="77" spans="1:18" x14ac:dyDescent="0.25">
      <c r="A77" s="364"/>
      <c r="B77" s="28"/>
      <c r="C77" s="28"/>
      <c r="D77" s="28"/>
      <c r="E77" s="28"/>
      <c r="F77" s="28"/>
      <c r="G77" s="28"/>
      <c r="H77" s="28"/>
      <c r="I77" s="28"/>
      <c r="J77" s="28"/>
      <c r="K77" s="28"/>
      <c r="L77" s="28"/>
      <c r="M77" s="28"/>
      <c r="N77" s="28"/>
      <c r="O77" s="28"/>
      <c r="P77" s="28"/>
      <c r="Q77" s="28"/>
      <c r="R77" s="365"/>
    </row>
    <row r="78" spans="1:18" x14ac:dyDescent="0.25">
      <c r="A78" s="366"/>
      <c r="B78" s="367"/>
      <c r="C78" s="367"/>
      <c r="D78" s="367"/>
      <c r="E78" s="367"/>
      <c r="F78" s="367"/>
      <c r="G78" s="367"/>
      <c r="H78" s="367"/>
      <c r="I78" s="367"/>
      <c r="J78" s="367"/>
      <c r="K78" s="367"/>
      <c r="L78" s="367"/>
      <c r="M78" s="367"/>
      <c r="N78" s="367"/>
      <c r="O78" s="367"/>
      <c r="P78" s="367"/>
      <c r="Q78" s="367"/>
      <c r="R78" s="368"/>
    </row>
  </sheetData>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Drop Down 1">
              <controlPr defaultSize="0" autoLine="0" autoPict="0">
                <anchor moveWithCells="1">
                  <from>
                    <xdr:col>19</xdr:col>
                    <xdr:colOff>85725</xdr:colOff>
                    <xdr:row>3</xdr:row>
                    <xdr:rowOff>38100</xdr:rowOff>
                  </from>
                  <to>
                    <xdr:col>20</xdr:col>
                    <xdr:colOff>476250</xdr:colOff>
                    <xdr:row>3</xdr:row>
                    <xdr:rowOff>238125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19">
    <tabColor rgb="FF00B050"/>
  </sheetPr>
  <dimension ref="A1:J45"/>
  <sheetViews>
    <sheetView workbookViewId="0">
      <selection activeCell="C27" sqref="C27"/>
    </sheetView>
  </sheetViews>
  <sheetFormatPr defaultRowHeight="12.75" x14ac:dyDescent="0.25"/>
  <cols>
    <col min="1" max="16384" width="9.140625" style="482"/>
  </cols>
  <sheetData>
    <row r="1" spans="1:10" x14ac:dyDescent="0.25">
      <c r="A1" s="481"/>
      <c r="B1" s="481"/>
      <c r="C1" s="481"/>
      <c r="D1" s="481"/>
      <c r="E1" s="481"/>
      <c r="F1" s="481"/>
      <c r="G1" s="481"/>
      <c r="H1" s="481"/>
      <c r="I1" s="481"/>
      <c r="J1" s="481"/>
    </row>
    <row r="2" spans="1:10" x14ac:dyDescent="0.25">
      <c r="A2" s="481"/>
      <c r="B2" s="483" t="s">
        <v>260</v>
      </c>
      <c r="C2" s="481"/>
      <c r="D2" s="481"/>
      <c r="E2" s="481"/>
      <c r="F2" s="481"/>
      <c r="G2" s="481"/>
      <c r="H2" s="481"/>
      <c r="I2" s="481"/>
      <c r="J2" s="481"/>
    </row>
    <row r="3" spans="1:10" x14ac:dyDescent="0.25">
      <c r="A3" s="481"/>
      <c r="B3" s="483" t="s">
        <v>261</v>
      </c>
      <c r="C3" s="481"/>
      <c r="D3" s="481"/>
      <c r="E3" s="481"/>
      <c r="F3" s="481"/>
      <c r="G3" s="481"/>
      <c r="H3" s="481"/>
      <c r="I3" s="481"/>
      <c r="J3" s="481"/>
    </row>
    <row r="4" spans="1:10" x14ac:dyDescent="0.25">
      <c r="A4" s="481"/>
      <c r="B4" s="483" t="s">
        <v>262</v>
      </c>
      <c r="C4" s="481"/>
      <c r="D4" s="481"/>
      <c r="E4" s="481"/>
      <c r="F4" s="481"/>
      <c r="G4" s="481"/>
      <c r="H4" s="481"/>
      <c r="I4" s="481"/>
      <c r="J4" s="481"/>
    </row>
    <row r="5" spans="1:10" x14ac:dyDescent="0.25">
      <c r="A5" s="481"/>
      <c r="B5" s="483" t="s">
        <v>263</v>
      </c>
      <c r="C5" s="481"/>
      <c r="D5" s="481"/>
      <c r="E5" s="481"/>
      <c r="F5" s="481"/>
      <c r="G5" s="481"/>
      <c r="H5" s="481"/>
      <c r="I5" s="481"/>
      <c r="J5" s="481"/>
    </row>
    <row r="6" spans="1:10" x14ac:dyDescent="0.25">
      <c r="A6" s="481"/>
      <c r="B6" s="481"/>
      <c r="C6" s="481"/>
      <c r="D6" s="481"/>
      <c r="E6" s="481"/>
      <c r="F6" s="481"/>
      <c r="G6" s="481"/>
      <c r="H6" s="481"/>
      <c r="I6" s="481"/>
      <c r="J6" s="481"/>
    </row>
    <row r="7" spans="1:10" x14ac:dyDescent="0.25">
      <c r="A7" s="481"/>
      <c r="B7" s="481"/>
      <c r="C7" s="481"/>
      <c r="D7" s="481"/>
      <c r="E7" s="481"/>
      <c r="F7" s="481"/>
      <c r="G7" s="481"/>
      <c r="H7" s="481"/>
      <c r="I7" s="481"/>
      <c r="J7" s="481"/>
    </row>
    <row r="8" spans="1:10" x14ac:dyDescent="0.25">
      <c r="A8" s="481"/>
      <c r="B8" s="481"/>
      <c r="C8" s="481"/>
      <c r="D8" s="481"/>
      <c r="E8" s="481"/>
      <c r="F8" s="481"/>
      <c r="G8" s="481"/>
      <c r="H8" s="481"/>
      <c r="I8" s="481"/>
      <c r="J8" s="481"/>
    </row>
    <row r="9" spans="1:10" x14ac:dyDescent="0.25">
      <c r="A9" s="481"/>
      <c r="B9" s="481"/>
      <c r="C9" s="481"/>
      <c r="D9" s="481"/>
      <c r="E9" s="481"/>
      <c r="F9" s="481"/>
      <c r="G9" s="481"/>
      <c r="H9" s="481"/>
      <c r="I9" s="481"/>
      <c r="J9" s="481"/>
    </row>
    <row r="10" spans="1:10" x14ac:dyDescent="0.25">
      <c r="A10" s="481"/>
      <c r="B10" s="481"/>
      <c r="C10" s="481"/>
      <c r="D10" s="481"/>
      <c r="E10" s="481"/>
      <c r="F10" s="481"/>
      <c r="G10" s="481"/>
      <c r="H10" s="481"/>
      <c r="I10" s="481"/>
      <c r="J10" s="481"/>
    </row>
    <row r="11" spans="1:10" x14ac:dyDescent="0.25">
      <c r="A11" s="481"/>
      <c r="B11" s="481"/>
      <c r="C11" s="481"/>
      <c r="D11" s="481"/>
      <c r="E11" s="481"/>
      <c r="F11" s="481"/>
      <c r="G11" s="481"/>
      <c r="H11" s="481"/>
      <c r="I11" s="481"/>
      <c r="J11" s="481"/>
    </row>
    <row r="12" spans="1:10" x14ac:dyDescent="0.25">
      <c r="A12" s="481"/>
      <c r="B12" s="481"/>
      <c r="C12" s="481"/>
      <c r="D12" s="481"/>
      <c r="E12" s="481"/>
      <c r="F12" s="481"/>
      <c r="G12" s="481"/>
      <c r="H12" s="481"/>
      <c r="I12" s="481"/>
      <c r="J12" s="481"/>
    </row>
    <row r="13" spans="1:10" x14ac:dyDescent="0.25">
      <c r="A13" s="481"/>
      <c r="B13" s="481"/>
      <c r="C13" s="481"/>
      <c r="D13" s="481"/>
      <c r="E13" s="481"/>
      <c r="F13" s="481"/>
      <c r="G13" s="481"/>
      <c r="H13" s="481"/>
      <c r="I13" s="481"/>
      <c r="J13" s="481"/>
    </row>
    <row r="14" spans="1:10" x14ac:dyDescent="0.25">
      <c r="A14" s="481"/>
      <c r="B14" s="481"/>
      <c r="C14" s="481"/>
      <c r="D14" s="481"/>
      <c r="E14" s="481"/>
      <c r="F14" s="481"/>
      <c r="G14" s="481"/>
      <c r="H14" s="481"/>
      <c r="I14" s="481"/>
      <c r="J14" s="481"/>
    </row>
    <row r="15" spans="1:10" x14ac:dyDescent="0.25">
      <c r="A15" s="481"/>
      <c r="B15" s="481"/>
      <c r="C15" s="481"/>
      <c r="D15" s="481"/>
      <c r="E15" s="481"/>
      <c r="F15" s="481"/>
      <c r="G15" s="481"/>
      <c r="H15" s="481"/>
      <c r="I15" s="481"/>
      <c r="J15" s="481"/>
    </row>
    <row r="16" spans="1:10" x14ac:dyDescent="0.25">
      <c r="A16" s="481"/>
      <c r="B16" s="481"/>
      <c r="C16" s="481"/>
      <c r="D16" s="481"/>
      <c r="E16" s="481"/>
      <c r="F16" s="481"/>
      <c r="G16" s="481"/>
      <c r="H16" s="481"/>
      <c r="I16" s="481"/>
      <c r="J16" s="481"/>
    </row>
    <row r="17" spans="1:10" x14ac:dyDescent="0.25">
      <c r="A17" s="481"/>
      <c r="B17" s="481"/>
      <c r="C17" s="481"/>
      <c r="D17" s="481"/>
      <c r="E17" s="481"/>
      <c r="F17" s="481"/>
      <c r="G17" s="481"/>
      <c r="H17" s="481"/>
      <c r="I17" s="481"/>
      <c r="J17" s="481"/>
    </row>
    <row r="18" spans="1:10" x14ac:dyDescent="0.25">
      <c r="A18" s="481"/>
      <c r="B18" s="481"/>
      <c r="C18" s="481"/>
      <c r="D18" s="481"/>
      <c r="E18" s="481"/>
      <c r="F18" s="481"/>
      <c r="G18" s="481"/>
      <c r="H18" s="481"/>
      <c r="I18" s="481"/>
      <c r="J18" s="481"/>
    </row>
    <row r="19" spans="1:10" x14ac:dyDescent="0.25">
      <c r="A19" s="481"/>
      <c r="B19" s="481"/>
      <c r="C19" s="481"/>
      <c r="D19" s="481"/>
      <c r="E19" s="481"/>
      <c r="F19" s="481"/>
      <c r="G19" s="481"/>
      <c r="H19" s="481"/>
      <c r="I19" s="481"/>
      <c r="J19" s="481"/>
    </row>
    <row r="20" spans="1:10" x14ac:dyDescent="0.25">
      <c r="A20" s="481"/>
      <c r="B20" s="481"/>
      <c r="C20" s="481"/>
      <c r="D20" s="481"/>
      <c r="E20" s="481"/>
      <c r="F20" s="481"/>
      <c r="G20" s="481"/>
      <c r="H20" s="481"/>
      <c r="I20" s="481"/>
      <c r="J20" s="481"/>
    </row>
    <row r="21" spans="1:10" x14ac:dyDescent="0.25">
      <c r="A21" s="481"/>
      <c r="B21" s="481"/>
      <c r="C21" s="481"/>
      <c r="D21" s="481"/>
      <c r="E21" s="481"/>
      <c r="F21" s="481"/>
      <c r="G21" s="481"/>
      <c r="H21" s="481"/>
      <c r="I21" s="481"/>
      <c r="J21" s="481"/>
    </row>
    <row r="22" spans="1:10" x14ac:dyDescent="0.25">
      <c r="A22" s="481"/>
      <c r="B22" s="481"/>
      <c r="C22" s="481"/>
      <c r="D22" s="481"/>
      <c r="E22" s="481"/>
      <c r="F22" s="481"/>
      <c r="G22" s="481"/>
      <c r="H22" s="481"/>
      <c r="I22" s="481"/>
      <c r="J22" s="481"/>
    </row>
    <row r="23" spans="1:10" x14ac:dyDescent="0.25">
      <c r="A23" s="481"/>
      <c r="B23" s="481"/>
      <c r="C23" s="481"/>
      <c r="D23" s="481"/>
      <c r="E23" s="481"/>
      <c r="F23" s="481"/>
      <c r="G23" s="481"/>
      <c r="H23" s="481"/>
      <c r="I23" s="481"/>
      <c r="J23" s="481"/>
    </row>
    <row r="24" spans="1:10" x14ac:dyDescent="0.25">
      <c r="A24" s="481"/>
      <c r="B24" s="481"/>
      <c r="C24" s="481"/>
      <c r="D24" s="481"/>
      <c r="E24" s="481"/>
      <c r="F24" s="481"/>
      <c r="G24" s="481"/>
      <c r="H24" s="481"/>
      <c r="I24" s="481"/>
      <c r="J24" s="481"/>
    </row>
    <row r="25" spans="1:10" x14ac:dyDescent="0.25">
      <c r="A25" s="481"/>
      <c r="B25" s="484" t="s">
        <v>252</v>
      </c>
      <c r="C25" s="485">
        <f>+Calculation!N33</f>
        <v>1</v>
      </c>
      <c r="D25" s="486" t="s">
        <v>253</v>
      </c>
      <c r="E25" s="487"/>
      <c r="F25" s="487"/>
      <c r="G25" s="487"/>
      <c r="H25" s="487"/>
      <c r="I25" s="488"/>
      <c r="J25" s="481"/>
    </row>
    <row r="26" spans="1:10" x14ac:dyDescent="0.25">
      <c r="A26" s="481"/>
      <c r="B26" s="489" t="s">
        <v>251</v>
      </c>
      <c r="C26" s="490">
        <f>+Calculation!L33</f>
        <v>1</v>
      </c>
      <c r="D26" s="491" t="s">
        <v>254</v>
      </c>
      <c r="E26" s="492"/>
      <c r="F26" s="492"/>
      <c r="G26" s="492"/>
      <c r="H26" s="492"/>
      <c r="I26" s="493"/>
      <c r="J26" s="481"/>
    </row>
    <row r="27" spans="1:10" x14ac:dyDescent="0.25">
      <c r="A27" s="481"/>
      <c r="B27" s="481"/>
      <c r="C27" s="481"/>
      <c r="D27" s="481"/>
      <c r="E27" s="481"/>
      <c r="F27" s="481"/>
      <c r="G27" s="481"/>
      <c r="H27" s="481"/>
      <c r="I27" s="481"/>
      <c r="J27" s="481"/>
    </row>
    <row r="28" spans="1:10" ht="17.25" customHeight="1" x14ac:dyDescent="0.25">
      <c r="A28" s="481"/>
      <c r="B28" s="494" t="s">
        <v>255</v>
      </c>
      <c r="C28" s="495"/>
      <c r="D28" s="495"/>
      <c r="E28" s="495"/>
      <c r="F28" s="495"/>
      <c r="G28" s="495"/>
      <c r="H28" s="495"/>
      <c r="I28" s="496"/>
      <c r="J28" s="481"/>
    </row>
    <row r="29" spans="1:10" x14ac:dyDescent="0.25">
      <c r="A29" s="481"/>
      <c r="B29" s="481"/>
      <c r="C29" s="481"/>
      <c r="D29" s="481"/>
      <c r="E29" s="481"/>
      <c r="F29" s="481"/>
      <c r="G29" s="481"/>
      <c r="H29" s="481"/>
      <c r="I29" s="481"/>
      <c r="J29" s="481"/>
    </row>
    <row r="30" spans="1:10" x14ac:dyDescent="0.25">
      <c r="A30" s="481"/>
      <c r="B30" s="481"/>
      <c r="C30" s="497" t="s">
        <v>256</v>
      </c>
      <c r="D30" s="497" t="s">
        <v>257</v>
      </c>
      <c r="E30" s="497" t="s">
        <v>258</v>
      </c>
      <c r="F30" s="497" t="s">
        <v>247</v>
      </c>
      <c r="G30" s="483"/>
      <c r="H30" s="481"/>
      <c r="I30" s="481"/>
      <c r="J30" s="481"/>
    </row>
    <row r="31" spans="1:10" x14ac:dyDescent="0.25">
      <c r="A31" s="481"/>
      <c r="B31" s="481"/>
      <c r="C31" s="498"/>
      <c r="D31" s="498"/>
      <c r="E31" s="497" t="s">
        <v>259</v>
      </c>
      <c r="F31" s="497" t="s">
        <v>247</v>
      </c>
      <c r="G31" s="497"/>
      <c r="H31" s="481"/>
      <c r="I31" s="481"/>
      <c r="J31" s="481"/>
    </row>
    <row r="32" spans="1:10" x14ac:dyDescent="0.25">
      <c r="A32" s="481"/>
      <c r="B32" s="481"/>
      <c r="C32" s="498">
        <v>100</v>
      </c>
      <c r="D32" s="498">
        <v>0</v>
      </c>
      <c r="E32" s="499">
        <f>IF(C32&gt;0,D32/C32,0)</f>
        <v>0</v>
      </c>
      <c r="F32" s="500">
        <f t="shared" ref="F32:F43" si="0">IF(E32&gt;0,(E32^$C$25+1/(E32^$C$25)-$C$26)/(E32^$C$25+1/(E32^$C$25)),1)</f>
        <v>1</v>
      </c>
      <c r="G32" s="501"/>
      <c r="H32" s="481"/>
      <c r="I32" s="481"/>
      <c r="J32" s="499"/>
    </row>
    <row r="33" spans="1:10" x14ac:dyDescent="0.25">
      <c r="A33" s="481"/>
      <c r="B33" s="481"/>
      <c r="C33" s="498">
        <v>100</v>
      </c>
      <c r="D33" s="498">
        <v>10</v>
      </c>
      <c r="E33" s="499">
        <f t="shared" ref="E33:E43" si="1">IF(C33&gt;0,D33/C33,0)</f>
        <v>0.1</v>
      </c>
      <c r="F33" s="500">
        <f t="shared" si="0"/>
        <v>0.90099009900990101</v>
      </c>
      <c r="G33" s="501"/>
      <c r="H33" s="481"/>
      <c r="I33" s="481"/>
      <c r="J33" s="481"/>
    </row>
    <row r="34" spans="1:10" x14ac:dyDescent="0.25">
      <c r="A34" s="481"/>
      <c r="B34" s="481"/>
      <c r="C34" s="498">
        <v>100</v>
      </c>
      <c r="D34" s="498">
        <v>20</v>
      </c>
      <c r="E34" s="499">
        <f t="shared" si="1"/>
        <v>0.2</v>
      </c>
      <c r="F34" s="500">
        <f t="shared" si="0"/>
        <v>0.80769230769230771</v>
      </c>
      <c r="G34" s="501"/>
      <c r="H34" s="481"/>
      <c r="I34" s="481"/>
      <c r="J34" s="481"/>
    </row>
    <row r="35" spans="1:10" x14ac:dyDescent="0.25">
      <c r="A35" s="481"/>
      <c r="B35" s="481"/>
      <c r="C35" s="498">
        <v>100</v>
      </c>
      <c r="D35" s="498">
        <v>40</v>
      </c>
      <c r="E35" s="499">
        <f t="shared" si="1"/>
        <v>0.4</v>
      </c>
      <c r="F35" s="500">
        <f t="shared" si="0"/>
        <v>0.65517241379310343</v>
      </c>
      <c r="G35" s="501"/>
      <c r="H35" s="481"/>
      <c r="I35" s="481"/>
      <c r="J35" s="481"/>
    </row>
    <row r="36" spans="1:10" x14ac:dyDescent="0.25">
      <c r="A36" s="481"/>
      <c r="B36" s="481"/>
      <c r="C36" s="498">
        <v>100</v>
      </c>
      <c r="D36" s="498">
        <v>60</v>
      </c>
      <c r="E36" s="499">
        <f t="shared" si="1"/>
        <v>0.6</v>
      </c>
      <c r="F36" s="500">
        <f t="shared" si="0"/>
        <v>0.55882352941176472</v>
      </c>
      <c r="G36" s="501"/>
      <c r="H36" s="481"/>
      <c r="I36" s="481"/>
      <c r="J36" s="481"/>
    </row>
    <row r="37" spans="1:10" x14ac:dyDescent="0.25">
      <c r="A37" s="481"/>
      <c r="B37" s="481"/>
      <c r="C37" s="498">
        <v>100</v>
      </c>
      <c r="D37" s="498">
        <v>80</v>
      </c>
      <c r="E37" s="499">
        <f t="shared" si="1"/>
        <v>0.8</v>
      </c>
      <c r="F37" s="500">
        <f t="shared" si="0"/>
        <v>0.51219512195121952</v>
      </c>
      <c r="G37" s="501"/>
      <c r="H37" s="481"/>
      <c r="I37" s="481"/>
      <c r="J37" s="481"/>
    </row>
    <row r="38" spans="1:10" x14ac:dyDescent="0.25">
      <c r="A38" s="481"/>
      <c r="B38" s="481"/>
      <c r="C38" s="498">
        <v>100</v>
      </c>
      <c r="D38" s="498">
        <v>100</v>
      </c>
      <c r="E38" s="499">
        <f t="shared" si="1"/>
        <v>1</v>
      </c>
      <c r="F38" s="500">
        <f t="shared" si="0"/>
        <v>0.5</v>
      </c>
      <c r="G38" s="501"/>
      <c r="H38" s="481"/>
      <c r="I38" s="481"/>
      <c r="J38" s="481"/>
    </row>
    <row r="39" spans="1:10" x14ac:dyDescent="0.25">
      <c r="A39" s="481"/>
      <c r="B39" s="481"/>
      <c r="C39" s="498">
        <v>100</v>
      </c>
      <c r="D39" s="498">
        <v>150</v>
      </c>
      <c r="E39" s="499">
        <f t="shared" si="1"/>
        <v>1.5</v>
      </c>
      <c r="F39" s="500">
        <f t="shared" si="0"/>
        <v>0.53846153846153844</v>
      </c>
      <c r="G39" s="501"/>
      <c r="H39" s="481"/>
      <c r="I39" s="481"/>
      <c r="J39" s="481"/>
    </row>
    <row r="40" spans="1:10" x14ac:dyDescent="0.25">
      <c r="A40" s="481"/>
      <c r="B40" s="481"/>
      <c r="C40" s="498">
        <v>100</v>
      </c>
      <c r="D40" s="498">
        <v>200</v>
      </c>
      <c r="E40" s="499">
        <f t="shared" si="1"/>
        <v>2</v>
      </c>
      <c r="F40" s="500">
        <f t="shared" si="0"/>
        <v>0.6</v>
      </c>
      <c r="G40" s="501"/>
      <c r="H40" s="481"/>
      <c r="I40" s="481"/>
      <c r="J40" s="481"/>
    </row>
    <row r="41" spans="1:10" x14ac:dyDescent="0.25">
      <c r="A41" s="481"/>
      <c r="B41" s="481"/>
      <c r="C41" s="498">
        <v>100</v>
      </c>
      <c r="D41" s="498">
        <v>300</v>
      </c>
      <c r="E41" s="499">
        <f t="shared" si="1"/>
        <v>3</v>
      </c>
      <c r="F41" s="500">
        <f t="shared" si="0"/>
        <v>0.70000000000000007</v>
      </c>
      <c r="G41" s="501"/>
      <c r="H41" s="481"/>
      <c r="I41" s="481"/>
      <c r="J41" s="481"/>
    </row>
    <row r="42" spans="1:10" x14ac:dyDescent="0.25">
      <c r="A42" s="481"/>
      <c r="B42" s="481"/>
      <c r="C42" s="498">
        <v>100</v>
      </c>
      <c r="D42" s="498">
        <v>400</v>
      </c>
      <c r="E42" s="499">
        <f t="shared" si="1"/>
        <v>4</v>
      </c>
      <c r="F42" s="500">
        <f t="shared" si="0"/>
        <v>0.76470588235294112</v>
      </c>
      <c r="G42" s="501"/>
      <c r="H42" s="481"/>
      <c r="I42" s="481"/>
      <c r="J42" s="481"/>
    </row>
    <row r="43" spans="1:10" x14ac:dyDescent="0.25">
      <c r="A43" s="481"/>
      <c r="B43" s="481"/>
      <c r="C43" s="498">
        <v>100</v>
      </c>
      <c r="D43" s="498">
        <v>500</v>
      </c>
      <c r="E43" s="499">
        <f t="shared" si="1"/>
        <v>5</v>
      </c>
      <c r="F43" s="500">
        <f t="shared" si="0"/>
        <v>0.80769230769230771</v>
      </c>
      <c r="G43" s="501"/>
      <c r="H43" s="481"/>
      <c r="I43" s="481"/>
      <c r="J43" s="481"/>
    </row>
    <row r="44" spans="1:10" x14ac:dyDescent="0.25">
      <c r="A44" s="481"/>
      <c r="B44" s="481"/>
      <c r="C44" s="481"/>
      <c r="D44" s="481"/>
      <c r="E44" s="481"/>
      <c r="F44" s="481"/>
      <c r="G44" s="481"/>
      <c r="H44" s="481"/>
      <c r="I44" s="481"/>
      <c r="J44" s="481"/>
    </row>
    <row r="45" spans="1:10" x14ac:dyDescent="0.25">
      <c r="A45" s="481"/>
      <c r="B45" s="481"/>
      <c r="C45" s="481"/>
      <c r="D45" s="481"/>
      <c r="E45" s="481"/>
      <c r="F45" s="481"/>
      <c r="G45" s="481"/>
      <c r="H45" s="481"/>
      <c r="I45" s="481"/>
      <c r="J45" s="481"/>
    </row>
  </sheetData>
  <pageMargins left="0.7" right="0.7" top="0.75" bottom="0.75" header="0.3" footer="0.3"/>
  <pageSetup paperSize="8" orientation="portrait" horizontalDpi="300" verticalDpi="300" r:id="rId1"/>
  <drawing r:id="rId2"/>
  <legacyDrawing r:id="rId3"/>
  <oleObjects>
    <mc:AlternateContent xmlns:mc="http://schemas.openxmlformats.org/markup-compatibility/2006">
      <mc:Choice Requires="x14">
        <oleObject progId="Equation.3" shapeId="18433" r:id="rId4">
          <objectPr defaultSize="0" autoPict="0" r:id="rId5">
            <anchor moveWithCells="1">
              <from>
                <xdr:col>6</xdr:col>
                <xdr:colOff>57150</xdr:colOff>
                <xdr:row>15</xdr:row>
                <xdr:rowOff>95250</xdr:rowOff>
              </from>
              <to>
                <xdr:col>8</xdr:col>
                <xdr:colOff>180975</xdr:colOff>
                <xdr:row>20</xdr:row>
                <xdr:rowOff>47625</xdr:rowOff>
              </to>
            </anchor>
          </objectPr>
        </oleObject>
      </mc:Choice>
      <mc:Fallback>
        <oleObject progId="Equation.3" shapeId="18433"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T163"/>
  <sheetViews>
    <sheetView topLeftCell="A10" zoomScale="70" zoomScaleNormal="70" workbookViewId="0">
      <selection activeCell="AA36" sqref="AA36"/>
    </sheetView>
  </sheetViews>
  <sheetFormatPr defaultRowHeight="15" x14ac:dyDescent="0.25"/>
  <sheetData>
    <row r="6" spans="3:20" x14ac:dyDescent="0.25">
      <c r="C6" s="361"/>
      <c r="D6" s="362"/>
      <c r="E6" s="362"/>
      <c r="F6" s="362"/>
      <c r="G6" s="362"/>
      <c r="H6" s="362"/>
      <c r="I6" s="362"/>
      <c r="J6" s="362"/>
      <c r="K6" s="362"/>
      <c r="L6" s="362"/>
      <c r="M6" s="362"/>
      <c r="N6" s="362"/>
      <c r="O6" s="362"/>
      <c r="P6" s="362"/>
      <c r="Q6" s="362"/>
      <c r="R6" s="362"/>
      <c r="S6" s="362"/>
      <c r="T6" s="363"/>
    </row>
    <row r="7" spans="3:20" x14ac:dyDescent="0.25">
      <c r="C7" s="364"/>
      <c r="D7" s="28"/>
      <c r="E7" s="28"/>
      <c r="F7" s="28"/>
      <c r="G7" s="28"/>
      <c r="H7" s="28"/>
      <c r="I7" s="28"/>
      <c r="J7" s="28"/>
      <c r="K7" s="28"/>
      <c r="L7" s="28"/>
      <c r="M7" s="28"/>
      <c r="N7" s="28"/>
      <c r="O7" s="28"/>
      <c r="P7" s="28"/>
      <c r="Q7" s="28"/>
      <c r="R7" s="28"/>
      <c r="S7" s="28"/>
      <c r="T7" s="365"/>
    </row>
    <row r="8" spans="3:20" x14ac:dyDescent="0.25">
      <c r="C8" s="364"/>
      <c r="D8" s="28"/>
      <c r="E8" s="28"/>
      <c r="F8" s="28"/>
      <c r="G8" s="28"/>
      <c r="H8" s="28"/>
      <c r="I8" s="28"/>
      <c r="J8" s="28"/>
      <c r="K8" s="28"/>
      <c r="L8" s="28"/>
      <c r="M8" s="28"/>
      <c r="N8" s="28"/>
      <c r="O8" s="28"/>
      <c r="P8" s="28"/>
      <c r="Q8" s="28"/>
      <c r="R8" s="28"/>
      <c r="S8" s="28"/>
      <c r="T8" s="365"/>
    </row>
    <row r="9" spans="3:20" x14ac:dyDescent="0.25">
      <c r="C9" s="364"/>
      <c r="D9" s="28"/>
      <c r="E9" s="28"/>
      <c r="F9" s="28"/>
      <c r="G9" s="28"/>
      <c r="H9" s="28"/>
      <c r="I9" s="28"/>
      <c r="J9" s="28"/>
      <c r="K9" s="28"/>
      <c r="L9" s="28"/>
      <c r="M9" s="28"/>
      <c r="N9" s="28"/>
      <c r="O9" s="28"/>
      <c r="P9" s="28"/>
      <c r="Q9" s="28"/>
      <c r="R9" s="28"/>
      <c r="S9" s="28"/>
      <c r="T9" s="365"/>
    </row>
    <row r="10" spans="3:20" x14ac:dyDescent="0.25">
      <c r="C10" s="364"/>
      <c r="D10" s="28"/>
      <c r="E10" s="28"/>
      <c r="F10" s="28"/>
      <c r="G10" s="28"/>
      <c r="H10" s="28"/>
      <c r="I10" s="28"/>
      <c r="J10" s="28"/>
      <c r="K10" s="28"/>
      <c r="L10" s="28"/>
      <c r="M10" s="28"/>
      <c r="N10" s="28"/>
      <c r="O10" s="28"/>
      <c r="P10" s="28"/>
      <c r="Q10" s="28"/>
      <c r="R10" s="28"/>
      <c r="S10" s="28"/>
      <c r="T10" s="365"/>
    </row>
    <row r="11" spans="3:20" x14ac:dyDescent="0.25">
      <c r="C11" s="364"/>
      <c r="D11" s="28"/>
      <c r="E11" s="28"/>
      <c r="F11" s="28"/>
      <c r="G11" s="28"/>
      <c r="H11" s="28"/>
      <c r="I11" s="28"/>
      <c r="J11" s="28"/>
      <c r="K11" s="28"/>
      <c r="L11" s="28"/>
      <c r="M11" s="28"/>
      <c r="N11" s="28"/>
      <c r="O11" s="28"/>
      <c r="P11" s="28"/>
      <c r="Q11" s="28"/>
      <c r="R11" s="28"/>
      <c r="S11" s="28"/>
      <c r="T11" s="365"/>
    </row>
    <row r="12" spans="3:20" x14ac:dyDescent="0.25">
      <c r="C12" s="364"/>
      <c r="D12" s="28"/>
      <c r="E12" s="28"/>
      <c r="F12" s="28"/>
      <c r="G12" s="28"/>
      <c r="H12" s="28"/>
      <c r="I12" s="28"/>
      <c r="J12" s="28"/>
      <c r="K12" s="28"/>
      <c r="L12" s="28"/>
      <c r="M12" s="28"/>
      <c r="N12" s="28"/>
      <c r="O12" s="28"/>
      <c r="P12" s="28"/>
      <c r="Q12" s="28"/>
      <c r="R12" s="28"/>
      <c r="S12" s="28"/>
      <c r="T12" s="365"/>
    </row>
    <row r="13" spans="3:20" x14ac:dyDescent="0.25">
      <c r="C13" s="364"/>
      <c r="D13" s="28"/>
      <c r="E13" s="28"/>
      <c r="F13" s="28"/>
      <c r="G13" s="28"/>
      <c r="H13" s="28"/>
      <c r="I13" s="28"/>
      <c r="J13" s="28"/>
      <c r="K13" s="28"/>
      <c r="L13" s="28"/>
      <c r="M13" s="28"/>
      <c r="N13" s="28"/>
      <c r="O13" s="28"/>
      <c r="P13" s="28"/>
      <c r="Q13" s="28"/>
      <c r="R13" s="28"/>
      <c r="S13" s="28"/>
      <c r="T13" s="365"/>
    </row>
    <row r="14" spans="3:20" x14ac:dyDescent="0.25">
      <c r="C14" s="364"/>
      <c r="D14" s="28"/>
      <c r="E14" s="28"/>
      <c r="F14" s="28"/>
      <c r="G14" s="28"/>
      <c r="H14" s="28"/>
      <c r="I14" s="28"/>
      <c r="J14" s="28"/>
      <c r="K14" s="28"/>
      <c r="L14" s="28"/>
      <c r="M14" s="28"/>
      <c r="N14" s="28"/>
      <c r="O14" s="28"/>
      <c r="P14" s="28"/>
      <c r="Q14" s="28"/>
      <c r="R14" s="28"/>
      <c r="S14" s="28"/>
      <c r="T14" s="365"/>
    </row>
    <row r="15" spans="3:20" x14ac:dyDescent="0.25">
      <c r="C15" s="364"/>
      <c r="D15" s="28"/>
      <c r="E15" s="28"/>
      <c r="F15" s="28"/>
      <c r="G15" s="28"/>
      <c r="H15" s="28"/>
      <c r="I15" s="28"/>
      <c r="J15" s="28"/>
      <c r="K15" s="28"/>
      <c r="L15" s="28"/>
      <c r="M15" s="28"/>
      <c r="N15" s="28"/>
      <c r="O15" s="28"/>
      <c r="P15" s="28"/>
      <c r="Q15" s="28"/>
      <c r="R15" s="28"/>
      <c r="S15" s="28"/>
      <c r="T15" s="365"/>
    </row>
    <row r="16" spans="3:20" x14ac:dyDescent="0.25">
      <c r="C16" s="364"/>
      <c r="D16" s="28"/>
      <c r="E16" s="28"/>
      <c r="F16" s="28"/>
      <c r="G16" s="28"/>
      <c r="H16" s="28"/>
      <c r="I16" s="28"/>
      <c r="J16" s="28"/>
      <c r="K16" s="28"/>
      <c r="L16" s="28"/>
      <c r="M16" s="28"/>
      <c r="N16" s="28"/>
      <c r="O16" s="28"/>
      <c r="P16" s="28"/>
      <c r="Q16" s="28"/>
      <c r="R16" s="28"/>
      <c r="S16" s="28"/>
      <c r="T16" s="365"/>
    </row>
    <row r="17" spans="3:20" x14ac:dyDescent="0.25">
      <c r="C17" s="364"/>
      <c r="D17" s="28"/>
      <c r="E17" s="28"/>
      <c r="F17" s="28"/>
      <c r="G17" s="28"/>
      <c r="H17" s="28"/>
      <c r="I17" s="28"/>
      <c r="J17" s="28"/>
      <c r="K17" s="28"/>
      <c r="L17" s="28"/>
      <c r="M17" s="28"/>
      <c r="N17" s="28"/>
      <c r="O17" s="28"/>
      <c r="P17" s="28"/>
      <c r="Q17" s="28"/>
      <c r="R17" s="28"/>
      <c r="S17" s="28"/>
      <c r="T17" s="365"/>
    </row>
    <row r="18" spans="3:20" x14ac:dyDescent="0.25">
      <c r="C18" s="364"/>
      <c r="D18" s="28"/>
      <c r="E18" s="28"/>
      <c r="F18" s="28"/>
      <c r="G18" s="28"/>
      <c r="H18" s="28"/>
      <c r="I18" s="28"/>
      <c r="J18" s="28"/>
      <c r="K18" s="28"/>
      <c r="L18" s="28"/>
      <c r="M18" s="28"/>
      <c r="N18" s="28"/>
      <c r="O18" s="28"/>
      <c r="P18" s="28"/>
      <c r="Q18" s="28"/>
      <c r="R18" s="28"/>
      <c r="S18" s="28"/>
      <c r="T18" s="365"/>
    </row>
    <row r="19" spans="3:20" x14ac:dyDescent="0.25">
      <c r="C19" s="364"/>
      <c r="D19" s="28"/>
      <c r="E19" s="28"/>
      <c r="F19" s="28"/>
      <c r="G19" s="28"/>
      <c r="H19" s="28"/>
      <c r="I19" s="28"/>
      <c r="J19" s="28"/>
      <c r="K19" s="28"/>
      <c r="L19" s="28"/>
      <c r="M19" s="28"/>
      <c r="N19" s="28"/>
      <c r="O19" s="28"/>
      <c r="P19" s="28"/>
      <c r="Q19" s="28"/>
      <c r="R19" s="28"/>
      <c r="S19" s="28"/>
      <c r="T19" s="365"/>
    </row>
    <row r="20" spans="3:20" x14ac:dyDescent="0.25">
      <c r="C20" s="364"/>
      <c r="D20" s="28"/>
      <c r="E20" s="28"/>
      <c r="F20" s="28"/>
      <c r="G20" s="28"/>
      <c r="H20" s="28"/>
      <c r="I20" s="28"/>
      <c r="J20" s="28"/>
      <c r="K20" s="28"/>
      <c r="L20" s="28"/>
      <c r="M20" s="28"/>
      <c r="N20" s="28"/>
      <c r="O20" s="28"/>
      <c r="P20" s="28"/>
      <c r="Q20" s="28"/>
      <c r="R20" s="28"/>
      <c r="S20" s="28"/>
      <c r="T20" s="365"/>
    </row>
    <row r="21" spans="3:20" x14ac:dyDescent="0.25">
      <c r="C21" s="364"/>
      <c r="D21" s="28"/>
      <c r="E21" s="28"/>
      <c r="F21" s="28"/>
      <c r="G21" s="28"/>
      <c r="H21" s="28"/>
      <c r="I21" s="28"/>
      <c r="J21" s="28"/>
      <c r="K21" s="28"/>
      <c r="L21" s="28"/>
      <c r="M21" s="28"/>
      <c r="N21" s="28"/>
      <c r="O21" s="28"/>
      <c r="P21" s="28"/>
      <c r="Q21" s="28"/>
      <c r="R21" s="28"/>
      <c r="S21" s="28"/>
      <c r="T21" s="365"/>
    </row>
    <row r="22" spans="3:20" x14ac:dyDescent="0.25">
      <c r="C22" s="364"/>
      <c r="D22" s="28"/>
      <c r="E22" s="28"/>
      <c r="F22" s="28"/>
      <c r="G22" s="28"/>
      <c r="H22" s="28"/>
      <c r="I22" s="28"/>
      <c r="J22" s="28"/>
      <c r="K22" s="28"/>
      <c r="L22" s="28"/>
      <c r="M22" s="28"/>
      <c r="N22" s="28"/>
      <c r="O22" s="28"/>
      <c r="P22" s="28"/>
      <c r="Q22" s="28"/>
      <c r="R22" s="28"/>
      <c r="S22" s="28"/>
      <c r="T22" s="365"/>
    </row>
    <row r="23" spans="3:20" x14ac:dyDescent="0.25">
      <c r="C23" s="364"/>
      <c r="D23" s="28"/>
      <c r="E23" s="28"/>
      <c r="F23" s="28"/>
      <c r="G23" s="28"/>
      <c r="H23" s="28"/>
      <c r="I23" s="28"/>
      <c r="J23" s="28"/>
      <c r="K23" s="28"/>
      <c r="L23" s="28"/>
      <c r="M23" s="28"/>
      <c r="N23" s="28"/>
      <c r="O23" s="28"/>
      <c r="P23" s="28"/>
      <c r="Q23" s="28"/>
      <c r="R23" s="28"/>
      <c r="S23" s="28"/>
      <c r="T23" s="365"/>
    </row>
    <row r="24" spans="3:20" x14ac:dyDescent="0.25">
      <c r="C24" s="364"/>
      <c r="D24" s="28"/>
      <c r="E24" s="28"/>
      <c r="F24" s="28"/>
      <c r="G24" s="28"/>
      <c r="H24" s="28"/>
      <c r="I24" s="28"/>
      <c r="J24" s="28"/>
      <c r="K24" s="28"/>
      <c r="L24" s="28"/>
      <c r="M24" s="28"/>
      <c r="N24" s="28"/>
      <c r="O24" s="28"/>
      <c r="P24" s="28"/>
      <c r="Q24" s="28"/>
      <c r="R24" s="28"/>
      <c r="S24" s="28"/>
      <c r="T24" s="365"/>
    </row>
    <row r="25" spans="3:20" x14ac:dyDescent="0.25">
      <c r="C25" s="364"/>
      <c r="D25" s="28"/>
      <c r="E25" s="28"/>
      <c r="F25" s="28"/>
      <c r="G25" s="28"/>
      <c r="H25" s="28"/>
      <c r="I25" s="28"/>
      <c r="J25" s="28"/>
      <c r="K25" s="28"/>
      <c r="L25" s="28"/>
      <c r="M25" s="28"/>
      <c r="N25" s="28"/>
      <c r="O25" s="28"/>
      <c r="P25" s="28"/>
      <c r="Q25" s="28"/>
      <c r="R25" s="28"/>
      <c r="S25" s="28"/>
      <c r="T25" s="365"/>
    </row>
    <row r="26" spans="3:20" x14ac:dyDescent="0.25">
      <c r="C26" s="364"/>
      <c r="D26" s="28"/>
      <c r="E26" s="28"/>
      <c r="F26" s="28"/>
      <c r="G26" s="28"/>
      <c r="H26" s="28"/>
      <c r="I26" s="28"/>
      <c r="J26" s="28"/>
      <c r="K26" s="28"/>
      <c r="L26" s="28"/>
      <c r="M26" s="28"/>
      <c r="N26" s="28"/>
      <c r="O26" s="28"/>
      <c r="P26" s="28"/>
      <c r="Q26" s="28"/>
      <c r="R26" s="28"/>
      <c r="S26" s="28"/>
      <c r="T26" s="365"/>
    </row>
    <row r="27" spans="3:20" x14ac:dyDescent="0.25">
      <c r="C27" s="364"/>
      <c r="D27" s="28"/>
      <c r="E27" s="28"/>
      <c r="F27" s="28"/>
      <c r="G27" s="28"/>
      <c r="H27" s="28"/>
      <c r="I27" s="28"/>
      <c r="J27" s="28"/>
      <c r="K27" s="28"/>
      <c r="L27" s="28"/>
      <c r="M27" s="28"/>
      <c r="N27" s="28"/>
      <c r="O27" s="28"/>
      <c r="P27" s="28"/>
      <c r="Q27" s="28"/>
      <c r="R27" s="28"/>
      <c r="S27" s="28"/>
      <c r="T27" s="365"/>
    </row>
    <row r="28" spans="3:20" x14ac:dyDescent="0.25">
      <c r="C28" s="364"/>
      <c r="D28" s="28"/>
      <c r="E28" s="28"/>
      <c r="F28" s="28"/>
      <c r="G28" s="28"/>
      <c r="H28" s="28"/>
      <c r="I28" s="28"/>
      <c r="J28" s="28"/>
      <c r="K28" s="28"/>
      <c r="L28" s="28"/>
      <c r="M28" s="28"/>
      <c r="N28" s="28"/>
      <c r="O28" s="28"/>
      <c r="P28" s="28"/>
      <c r="Q28" s="28"/>
      <c r="R28" s="28"/>
      <c r="S28" s="28"/>
      <c r="T28" s="365"/>
    </row>
    <row r="29" spans="3:20" x14ac:dyDescent="0.25">
      <c r="C29" s="364"/>
      <c r="D29" s="28"/>
      <c r="E29" s="28"/>
      <c r="F29" s="28"/>
      <c r="G29" s="28"/>
      <c r="H29" s="28"/>
      <c r="I29" s="28"/>
      <c r="J29" s="28"/>
      <c r="K29" s="28"/>
      <c r="L29" s="28"/>
      <c r="M29" s="28"/>
      <c r="N29" s="28"/>
      <c r="O29" s="28"/>
      <c r="P29" s="28"/>
      <c r="Q29" s="28"/>
      <c r="R29" s="28"/>
      <c r="S29" s="28"/>
      <c r="T29" s="365"/>
    </row>
    <row r="30" spans="3:20" x14ac:dyDescent="0.25">
      <c r="C30" s="364"/>
      <c r="D30" s="28"/>
      <c r="E30" s="28"/>
      <c r="F30" s="28"/>
      <c r="G30" s="28"/>
      <c r="H30" s="28"/>
      <c r="I30" s="28"/>
      <c r="J30" s="28"/>
      <c r="K30" s="28"/>
      <c r="L30" s="28"/>
      <c r="M30" s="28"/>
      <c r="N30" s="28"/>
      <c r="O30" s="28"/>
      <c r="P30" s="28"/>
      <c r="Q30" s="28"/>
      <c r="R30" s="28"/>
      <c r="S30" s="28"/>
      <c r="T30" s="365"/>
    </row>
    <row r="31" spans="3:20" x14ac:dyDescent="0.25">
      <c r="C31" s="364"/>
      <c r="D31" s="28"/>
      <c r="E31" s="28"/>
      <c r="F31" s="28"/>
      <c r="G31" s="28"/>
      <c r="H31" s="28"/>
      <c r="I31" s="28"/>
      <c r="J31" s="28"/>
      <c r="K31" s="28"/>
      <c r="L31" s="28"/>
      <c r="M31" s="28"/>
      <c r="N31" s="28"/>
      <c r="O31" s="28"/>
      <c r="P31" s="28"/>
      <c r="Q31" s="28"/>
      <c r="R31" s="28"/>
      <c r="S31" s="28"/>
      <c r="T31" s="365"/>
    </row>
    <row r="32" spans="3:20" x14ac:dyDescent="0.25">
      <c r="C32" s="364"/>
      <c r="D32" s="28"/>
      <c r="E32" s="28"/>
      <c r="F32" s="28"/>
      <c r="G32" s="28"/>
      <c r="H32" s="28"/>
      <c r="I32" s="28"/>
      <c r="J32" s="28"/>
      <c r="K32" s="28"/>
      <c r="L32" s="28"/>
      <c r="M32" s="28"/>
      <c r="N32" s="28"/>
      <c r="O32" s="28"/>
      <c r="P32" s="28"/>
      <c r="Q32" s="28"/>
      <c r="R32" s="28"/>
      <c r="S32" s="28"/>
      <c r="T32" s="365"/>
    </row>
    <row r="33" spans="3:20" x14ac:dyDescent="0.25">
      <c r="C33" s="364"/>
      <c r="D33" s="28"/>
      <c r="E33" s="28"/>
      <c r="F33" s="28"/>
      <c r="G33" s="28"/>
      <c r="H33" s="28"/>
      <c r="I33" s="28"/>
      <c r="J33" s="28"/>
      <c r="K33" s="28"/>
      <c r="L33" s="28"/>
      <c r="M33" s="28"/>
      <c r="N33" s="28"/>
      <c r="O33" s="28"/>
      <c r="P33" s="28"/>
      <c r="Q33" s="28"/>
      <c r="R33" s="28"/>
      <c r="S33" s="28"/>
      <c r="T33" s="365"/>
    </row>
    <row r="34" spans="3:20" x14ac:dyDescent="0.25">
      <c r="C34" s="364"/>
      <c r="D34" s="28"/>
      <c r="E34" s="28"/>
      <c r="F34" s="28"/>
      <c r="G34" s="28"/>
      <c r="H34" s="28"/>
      <c r="I34" s="28"/>
      <c r="J34" s="28"/>
      <c r="K34" s="28"/>
      <c r="L34" s="28"/>
      <c r="M34" s="28"/>
      <c r="N34" s="28"/>
      <c r="O34" s="28"/>
      <c r="P34" s="28"/>
      <c r="Q34" s="28"/>
      <c r="R34" s="28"/>
      <c r="S34" s="28"/>
      <c r="T34" s="365"/>
    </row>
    <row r="35" spans="3:20" x14ac:dyDescent="0.25">
      <c r="C35" s="364"/>
      <c r="D35" s="28"/>
      <c r="E35" s="28"/>
      <c r="F35" s="28"/>
      <c r="G35" s="28"/>
      <c r="H35" s="28"/>
      <c r="I35" s="28"/>
      <c r="J35" s="28"/>
      <c r="K35" s="28"/>
      <c r="L35" s="28"/>
      <c r="M35" s="28"/>
      <c r="N35" s="28"/>
      <c r="O35" s="28"/>
      <c r="P35" s="28"/>
      <c r="Q35" s="28"/>
      <c r="R35" s="28"/>
      <c r="S35" s="28"/>
      <c r="T35" s="365"/>
    </row>
    <row r="36" spans="3:20" x14ac:dyDescent="0.25">
      <c r="C36" s="364"/>
      <c r="D36" s="28"/>
      <c r="E36" s="28"/>
      <c r="F36" s="28"/>
      <c r="G36" s="28"/>
      <c r="H36" s="28"/>
      <c r="I36" s="28"/>
      <c r="J36" s="28"/>
      <c r="K36" s="28"/>
      <c r="L36" s="28"/>
      <c r="M36" s="28"/>
      <c r="N36" s="28"/>
      <c r="O36" s="28"/>
      <c r="P36" s="28"/>
      <c r="Q36" s="28"/>
      <c r="R36" s="28"/>
      <c r="S36" s="28"/>
      <c r="T36" s="365"/>
    </row>
    <row r="37" spans="3:20" x14ac:dyDescent="0.25">
      <c r="C37" s="364"/>
      <c r="D37" s="28"/>
      <c r="E37" s="28"/>
      <c r="F37" s="28"/>
      <c r="G37" s="28"/>
      <c r="H37" s="28"/>
      <c r="I37" s="28"/>
      <c r="J37" s="28"/>
      <c r="K37" s="28"/>
      <c r="L37" s="28"/>
      <c r="M37" s="28"/>
      <c r="N37" s="28"/>
      <c r="O37" s="28"/>
      <c r="P37" s="28"/>
      <c r="Q37" s="28"/>
      <c r="R37" s="28"/>
      <c r="S37" s="28"/>
      <c r="T37" s="365"/>
    </row>
    <row r="38" spans="3:20" x14ac:dyDescent="0.25">
      <c r="C38" s="364"/>
      <c r="D38" s="28"/>
      <c r="E38" s="28"/>
      <c r="F38" s="28"/>
      <c r="G38" s="28"/>
      <c r="H38" s="28"/>
      <c r="I38" s="28"/>
      <c r="J38" s="28"/>
      <c r="K38" s="28"/>
      <c r="L38" s="28"/>
      <c r="M38" s="28"/>
      <c r="N38" s="28"/>
      <c r="O38" s="28"/>
      <c r="P38" s="28"/>
      <c r="Q38" s="28"/>
      <c r="R38" s="28"/>
      <c r="S38" s="28"/>
      <c r="T38" s="365"/>
    </row>
    <row r="39" spans="3:20" x14ac:dyDescent="0.25">
      <c r="C39" s="364"/>
      <c r="D39" s="28"/>
      <c r="E39" s="28"/>
      <c r="F39" s="28"/>
      <c r="G39" s="28"/>
      <c r="H39" s="28"/>
      <c r="I39" s="28"/>
      <c r="J39" s="28"/>
      <c r="K39" s="28"/>
      <c r="L39" s="28"/>
      <c r="M39" s="28"/>
      <c r="N39" s="28"/>
      <c r="O39" s="28"/>
      <c r="P39" s="28"/>
      <c r="Q39" s="28"/>
      <c r="R39" s="28"/>
      <c r="S39" s="28"/>
      <c r="T39" s="365"/>
    </row>
    <row r="40" spans="3:20" x14ac:dyDescent="0.25">
      <c r="C40" s="364"/>
      <c r="D40" s="28"/>
      <c r="E40" s="28"/>
      <c r="F40" s="28"/>
      <c r="G40" s="28"/>
      <c r="H40" s="28"/>
      <c r="I40" s="28"/>
      <c r="J40" s="28"/>
      <c r="K40" s="28"/>
      <c r="L40" s="28"/>
      <c r="M40" s="28"/>
      <c r="N40" s="28"/>
      <c r="O40" s="28"/>
      <c r="P40" s="28"/>
      <c r="Q40" s="28"/>
      <c r="R40" s="28"/>
      <c r="S40" s="28"/>
      <c r="T40" s="365"/>
    </row>
    <row r="41" spans="3:20" x14ac:dyDescent="0.25">
      <c r="C41" s="364"/>
      <c r="D41" s="28"/>
      <c r="E41" s="28"/>
      <c r="F41" s="28"/>
      <c r="G41" s="28"/>
      <c r="H41" s="28"/>
      <c r="I41" s="28"/>
      <c r="J41" s="28"/>
      <c r="K41" s="28"/>
      <c r="L41" s="28"/>
      <c r="M41" s="28"/>
      <c r="N41" s="28"/>
      <c r="O41" s="28"/>
      <c r="P41" s="28"/>
      <c r="Q41" s="28"/>
      <c r="R41" s="28"/>
      <c r="S41" s="28"/>
      <c r="T41" s="365"/>
    </row>
    <row r="42" spans="3:20" x14ac:dyDescent="0.25">
      <c r="C42" s="366"/>
      <c r="D42" s="367"/>
      <c r="E42" s="367"/>
      <c r="F42" s="367"/>
      <c r="G42" s="367"/>
      <c r="H42" s="367"/>
      <c r="I42" s="367"/>
      <c r="J42" s="367"/>
      <c r="K42" s="367"/>
      <c r="L42" s="367"/>
      <c r="M42" s="367"/>
      <c r="N42" s="367"/>
      <c r="O42" s="367"/>
      <c r="P42" s="367"/>
      <c r="Q42" s="367"/>
      <c r="R42" s="367"/>
      <c r="S42" s="367"/>
      <c r="T42" s="368"/>
    </row>
    <row r="46" spans="3:20" x14ac:dyDescent="0.25">
      <c r="C46" s="361"/>
      <c r="D46" s="362"/>
      <c r="E46" s="362"/>
      <c r="F46" s="362"/>
      <c r="G46" s="362"/>
      <c r="H46" s="362"/>
      <c r="I46" s="362"/>
      <c r="J46" s="362"/>
      <c r="K46" s="362"/>
      <c r="L46" s="362"/>
      <c r="M46" s="362"/>
      <c r="N46" s="362"/>
      <c r="O46" s="362"/>
      <c r="P46" s="362"/>
      <c r="Q46" s="362"/>
      <c r="R46" s="362"/>
      <c r="S46" s="362"/>
      <c r="T46" s="363"/>
    </row>
    <row r="47" spans="3:20" x14ac:dyDescent="0.25">
      <c r="C47" s="364"/>
      <c r="D47" s="28"/>
      <c r="E47" s="28"/>
      <c r="F47" s="28"/>
      <c r="G47" s="28"/>
      <c r="H47" s="28"/>
      <c r="I47" s="28"/>
      <c r="J47" s="28"/>
      <c r="K47" s="28"/>
      <c r="L47" s="28"/>
      <c r="M47" s="28"/>
      <c r="N47" s="28"/>
      <c r="O47" s="28"/>
      <c r="P47" s="28"/>
      <c r="Q47" s="28"/>
      <c r="R47" s="28"/>
      <c r="S47" s="28"/>
      <c r="T47" s="365"/>
    </row>
    <row r="48" spans="3:20" x14ac:dyDescent="0.25">
      <c r="C48" s="364"/>
      <c r="D48" s="28"/>
      <c r="E48" s="28"/>
      <c r="F48" s="28"/>
      <c r="G48" s="28"/>
      <c r="H48" s="28"/>
      <c r="I48" s="28"/>
      <c r="J48" s="28"/>
      <c r="K48" s="28"/>
      <c r="L48" s="28"/>
      <c r="M48" s="28"/>
      <c r="N48" s="28"/>
      <c r="O48" s="28"/>
      <c r="P48" s="28"/>
      <c r="Q48" s="28"/>
      <c r="R48" s="28"/>
      <c r="S48" s="28"/>
      <c r="T48" s="365"/>
    </row>
    <row r="49" spans="3:20" x14ac:dyDescent="0.25">
      <c r="C49" s="364"/>
      <c r="D49" s="28"/>
      <c r="E49" s="28"/>
      <c r="F49" s="28"/>
      <c r="G49" s="28"/>
      <c r="H49" s="28"/>
      <c r="I49" s="28"/>
      <c r="J49" s="28"/>
      <c r="K49" s="28"/>
      <c r="L49" s="28"/>
      <c r="M49" s="28"/>
      <c r="N49" s="28"/>
      <c r="O49" s="28"/>
      <c r="P49" s="28"/>
      <c r="Q49" s="28"/>
      <c r="R49" s="28"/>
      <c r="S49" s="28"/>
      <c r="T49" s="365"/>
    </row>
    <row r="50" spans="3:20" x14ac:dyDescent="0.25">
      <c r="C50" s="364"/>
      <c r="D50" s="28"/>
      <c r="E50" s="28"/>
      <c r="F50" s="28"/>
      <c r="G50" s="28"/>
      <c r="H50" s="28"/>
      <c r="I50" s="28"/>
      <c r="J50" s="28"/>
      <c r="K50" s="28"/>
      <c r="L50" s="28"/>
      <c r="M50" s="28"/>
      <c r="N50" s="28"/>
      <c r="O50" s="28"/>
      <c r="P50" s="28"/>
      <c r="Q50" s="28"/>
      <c r="R50" s="28"/>
      <c r="S50" s="28"/>
      <c r="T50" s="365"/>
    </row>
    <row r="51" spans="3:20" x14ac:dyDescent="0.25">
      <c r="C51" s="364"/>
      <c r="D51" s="28"/>
      <c r="E51" s="28"/>
      <c r="F51" s="28"/>
      <c r="G51" s="28"/>
      <c r="H51" s="28"/>
      <c r="I51" s="28"/>
      <c r="J51" s="28"/>
      <c r="K51" s="28"/>
      <c r="L51" s="28"/>
      <c r="M51" s="28"/>
      <c r="N51" s="28"/>
      <c r="O51" s="28"/>
      <c r="P51" s="28"/>
      <c r="Q51" s="28"/>
      <c r="R51" s="28"/>
      <c r="S51" s="28"/>
      <c r="T51" s="365"/>
    </row>
    <row r="52" spans="3:20" x14ac:dyDescent="0.25">
      <c r="C52" s="364"/>
      <c r="D52" s="28"/>
      <c r="E52" s="28"/>
      <c r="F52" s="28"/>
      <c r="G52" s="28"/>
      <c r="H52" s="28"/>
      <c r="I52" s="28"/>
      <c r="J52" s="28"/>
      <c r="K52" s="28"/>
      <c r="L52" s="28"/>
      <c r="M52" s="28"/>
      <c r="N52" s="28"/>
      <c r="O52" s="28"/>
      <c r="P52" s="28"/>
      <c r="Q52" s="28"/>
      <c r="R52" s="28"/>
      <c r="S52" s="28"/>
      <c r="T52" s="365"/>
    </row>
    <row r="53" spans="3:20" x14ac:dyDescent="0.25">
      <c r="C53" s="364"/>
      <c r="D53" s="28"/>
      <c r="E53" s="28"/>
      <c r="F53" s="28"/>
      <c r="G53" s="28"/>
      <c r="H53" s="28"/>
      <c r="I53" s="28"/>
      <c r="J53" s="28"/>
      <c r="K53" s="28"/>
      <c r="L53" s="28"/>
      <c r="M53" s="28"/>
      <c r="N53" s="28"/>
      <c r="O53" s="28"/>
      <c r="P53" s="28"/>
      <c r="Q53" s="28"/>
      <c r="R53" s="28"/>
      <c r="S53" s="28"/>
      <c r="T53" s="365"/>
    </row>
    <row r="54" spans="3:20" x14ac:dyDescent="0.25">
      <c r="C54" s="364"/>
      <c r="D54" s="28"/>
      <c r="E54" s="28"/>
      <c r="F54" s="28"/>
      <c r="G54" s="28"/>
      <c r="H54" s="28"/>
      <c r="I54" s="28"/>
      <c r="J54" s="28"/>
      <c r="K54" s="28"/>
      <c r="L54" s="28"/>
      <c r="M54" s="28"/>
      <c r="N54" s="28"/>
      <c r="O54" s="28"/>
      <c r="P54" s="28"/>
      <c r="Q54" s="28"/>
      <c r="R54" s="28"/>
      <c r="S54" s="28"/>
      <c r="T54" s="365"/>
    </row>
    <row r="55" spans="3:20" x14ac:dyDescent="0.25">
      <c r="C55" s="364"/>
      <c r="D55" s="28"/>
      <c r="E55" s="28"/>
      <c r="F55" s="28"/>
      <c r="G55" s="28"/>
      <c r="H55" s="28"/>
      <c r="I55" s="28"/>
      <c r="J55" s="28"/>
      <c r="K55" s="28"/>
      <c r="L55" s="28"/>
      <c r="M55" s="28"/>
      <c r="N55" s="28"/>
      <c r="O55" s="28"/>
      <c r="P55" s="28"/>
      <c r="Q55" s="28"/>
      <c r="R55" s="28"/>
      <c r="S55" s="28"/>
      <c r="T55" s="365"/>
    </row>
    <row r="56" spans="3:20" x14ac:dyDescent="0.25">
      <c r="C56" s="364"/>
      <c r="D56" s="28"/>
      <c r="E56" s="28"/>
      <c r="F56" s="28"/>
      <c r="G56" s="28"/>
      <c r="H56" s="28"/>
      <c r="I56" s="28"/>
      <c r="J56" s="28"/>
      <c r="K56" s="28"/>
      <c r="L56" s="28"/>
      <c r="M56" s="28"/>
      <c r="N56" s="28"/>
      <c r="O56" s="28"/>
      <c r="P56" s="28"/>
      <c r="Q56" s="28"/>
      <c r="R56" s="28"/>
      <c r="S56" s="28"/>
      <c r="T56" s="365"/>
    </row>
    <row r="57" spans="3:20" x14ac:dyDescent="0.25">
      <c r="C57" s="364"/>
      <c r="D57" s="28"/>
      <c r="E57" s="28"/>
      <c r="F57" s="28"/>
      <c r="G57" s="28"/>
      <c r="H57" s="28"/>
      <c r="I57" s="28"/>
      <c r="J57" s="28"/>
      <c r="K57" s="28"/>
      <c r="L57" s="28"/>
      <c r="M57" s="28"/>
      <c r="N57" s="28"/>
      <c r="O57" s="28"/>
      <c r="P57" s="28"/>
      <c r="Q57" s="28"/>
      <c r="R57" s="28"/>
      <c r="S57" s="28"/>
      <c r="T57" s="365"/>
    </row>
    <row r="58" spans="3:20" x14ac:dyDescent="0.25">
      <c r="C58" s="364"/>
      <c r="D58" s="28"/>
      <c r="E58" s="28"/>
      <c r="F58" s="28"/>
      <c r="G58" s="28"/>
      <c r="H58" s="28"/>
      <c r="I58" s="28"/>
      <c r="J58" s="28"/>
      <c r="K58" s="28"/>
      <c r="L58" s="28"/>
      <c r="M58" s="28"/>
      <c r="N58" s="28"/>
      <c r="O58" s="28"/>
      <c r="P58" s="28"/>
      <c r="Q58" s="28"/>
      <c r="R58" s="28"/>
      <c r="S58" s="28"/>
      <c r="T58" s="365"/>
    </row>
    <row r="59" spans="3:20" x14ac:dyDescent="0.25">
      <c r="C59" s="364"/>
      <c r="D59" s="28"/>
      <c r="E59" s="28"/>
      <c r="F59" s="28"/>
      <c r="G59" s="28"/>
      <c r="H59" s="28"/>
      <c r="I59" s="28"/>
      <c r="J59" s="28"/>
      <c r="K59" s="28"/>
      <c r="L59" s="28"/>
      <c r="M59" s="28"/>
      <c r="N59" s="28"/>
      <c r="O59" s="28"/>
      <c r="P59" s="28"/>
      <c r="Q59" s="28"/>
      <c r="R59" s="28"/>
      <c r="S59" s="28"/>
      <c r="T59" s="365"/>
    </row>
    <row r="60" spans="3:20" x14ac:dyDescent="0.25">
      <c r="C60" s="364"/>
      <c r="D60" s="28"/>
      <c r="E60" s="28"/>
      <c r="F60" s="28"/>
      <c r="G60" s="28"/>
      <c r="H60" s="28"/>
      <c r="I60" s="28"/>
      <c r="J60" s="28"/>
      <c r="K60" s="28"/>
      <c r="L60" s="28"/>
      <c r="M60" s="28"/>
      <c r="N60" s="28"/>
      <c r="O60" s="28"/>
      <c r="P60" s="28"/>
      <c r="Q60" s="28"/>
      <c r="R60" s="28"/>
      <c r="S60" s="28"/>
      <c r="T60" s="365"/>
    </row>
    <row r="61" spans="3:20" x14ac:dyDescent="0.25">
      <c r="C61" s="364"/>
      <c r="D61" s="28"/>
      <c r="E61" s="28"/>
      <c r="F61" s="28"/>
      <c r="G61" s="28"/>
      <c r="H61" s="28"/>
      <c r="I61" s="28"/>
      <c r="J61" s="28"/>
      <c r="K61" s="28"/>
      <c r="L61" s="28"/>
      <c r="M61" s="28"/>
      <c r="N61" s="28"/>
      <c r="O61" s="28"/>
      <c r="P61" s="28"/>
      <c r="Q61" s="28"/>
      <c r="R61" s="28"/>
      <c r="S61" s="28"/>
      <c r="T61" s="365"/>
    </row>
    <row r="62" spans="3:20" x14ac:dyDescent="0.25">
      <c r="C62" s="364"/>
      <c r="D62" s="28"/>
      <c r="E62" s="28"/>
      <c r="F62" s="28"/>
      <c r="G62" s="28"/>
      <c r="H62" s="28"/>
      <c r="I62" s="28"/>
      <c r="J62" s="28"/>
      <c r="K62" s="28"/>
      <c r="L62" s="28"/>
      <c r="M62" s="28"/>
      <c r="N62" s="28"/>
      <c r="O62" s="28"/>
      <c r="P62" s="28"/>
      <c r="Q62" s="28"/>
      <c r="R62" s="28"/>
      <c r="S62" s="28"/>
      <c r="T62" s="365"/>
    </row>
    <row r="63" spans="3:20" x14ac:dyDescent="0.25">
      <c r="C63" s="364"/>
      <c r="D63" s="28"/>
      <c r="E63" s="28"/>
      <c r="F63" s="28"/>
      <c r="G63" s="28"/>
      <c r="H63" s="28"/>
      <c r="I63" s="28"/>
      <c r="J63" s="28"/>
      <c r="K63" s="28"/>
      <c r="L63" s="28"/>
      <c r="M63" s="28"/>
      <c r="N63" s="28"/>
      <c r="O63" s="28"/>
      <c r="P63" s="28"/>
      <c r="Q63" s="28"/>
      <c r="R63" s="28"/>
      <c r="S63" s="28"/>
      <c r="T63" s="365"/>
    </row>
    <row r="64" spans="3:20" x14ac:dyDescent="0.25">
      <c r="C64" s="364"/>
      <c r="D64" s="28"/>
      <c r="E64" s="28"/>
      <c r="F64" s="28"/>
      <c r="G64" s="28"/>
      <c r="H64" s="28"/>
      <c r="I64" s="28"/>
      <c r="J64" s="28"/>
      <c r="K64" s="28"/>
      <c r="L64" s="28"/>
      <c r="M64" s="28"/>
      <c r="N64" s="28"/>
      <c r="O64" s="28"/>
      <c r="P64" s="28"/>
      <c r="Q64" s="28"/>
      <c r="R64" s="28"/>
      <c r="S64" s="28"/>
      <c r="T64" s="365"/>
    </row>
    <row r="65" spans="3:20" x14ac:dyDescent="0.25">
      <c r="C65" s="364"/>
      <c r="D65" s="28"/>
      <c r="E65" s="28"/>
      <c r="F65" s="28"/>
      <c r="G65" s="28"/>
      <c r="H65" s="28"/>
      <c r="I65" s="28"/>
      <c r="J65" s="28"/>
      <c r="K65" s="28"/>
      <c r="L65" s="28"/>
      <c r="M65" s="28"/>
      <c r="N65" s="28"/>
      <c r="O65" s="28"/>
      <c r="P65" s="28"/>
      <c r="Q65" s="28"/>
      <c r="R65" s="28"/>
      <c r="S65" s="28"/>
      <c r="T65" s="365"/>
    </row>
    <row r="66" spans="3:20" x14ac:dyDescent="0.25">
      <c r="C66" s="364"/>
      <c r="D66" s="28"/>
      <c r="E66" s="28"/>
      <c r="F66" s="28"/>
      <c r="G66" s="28"/>
      <c r="H66" s="28"/>
      <c r="I66" s="28"/>
      <c r="J66" s="28"/>
      <c r="K66" s="28"/>
      <c r="L66" s="28"/>
      <c r="M66" s="28"/>
      <c r="N66" s="28"/>
      <c r="O66" s="28"/>
      <c r="P66" s="28"/>
      <c r="Q66" s="28"/>
      <c r="R66" s="28"/>
      <c r="S66" s="28"/>
      <c r="T66" s="365"/>
    </row>
    <row r="67" spans="3:20" x14ac:dyDescent="0.25">
      <c r="C67" s="364"/>
      <c r="D67" s="28"/>
      <c r="E67" s="28"/>
      <c r="F67" s="28"/>
      <c r="G67" s="28"/>
      <c r="H67" s="28"/>
      <c r="I67" s="28"/>
      <c r="J67" s="28"/>
      <c r="K67" s="28"/>
      <c r="L67" s="28"/>
      <c r="M67" s="28"/>
      <c r="N67" s="28"/>
      <c r="O67" s="28"/>
      <c r="P67" s="28"/>
      <c r="Q67" s="28"/>
      <c r="R67" s="28"/>
      <c r="S67" s="28"/>
      <c r="T67" s="365"/>
    </row>
    <row r="68" spans="3:20" x14ac:dyDescent="0.25">
      <c r="C68" s="364"/>
      <c r="D68" s="28"/>
      <c r="E68" s="28"/>
      <c r="F68" s="28"/>
      <c r="G68" s="28"/>
      <c r="H68" s="28"/>
      <c r="I68" s="28"/>
      <c r="J68" s="28"/>
      <c r="K68" s="28"/>
      <c r="L68" s="28"/>
      <c r="M68" s="28"/>
      <c r="N68" s="28"/>
      <c r="O68" s="28"/>
      <c r="P68" s="28"/>
      <c r="Q68" s="28"/>
      <c r="R68" s="28"/>
      <c r="S68" s="28"/>
      <c r="T68" s="365"/>
    </row>
    <row r="69" spans="3:20" x14ac:dyDescent="0.25">
      <c r="C69" s="364"/>
      <c r="D69" s="28"/>
      <c r="E69" s="28"/>
      <c r="F69" s="28"/>
      <c r="G69" s="28"/>
      <c r="H69" s="28"/>
      <c r="I69" s="28"/>
      <c r="J69" s="28"/>
      <c r="K69" s="28"/>
      <c r="L69" s="28"/>
      <c r="M69" s="28"/>
      <c r="N69" s="28"/>
      <c r="O69" s="28"/>
      <c r="P69" s="28"/>
      <c r="Q69" s="28"/>
      <c r="R69" s="28"/>
      <c r="S69" s="28"/>
      <c r="T69" s="365"/>
    </row>
    <row r="70" spans="3:20" x14ac:dyDescent="0.25">
      <c r="C70" s="364"/>
      <c r="D70" s="28"/>
      <c r="E70" s="28"/>
      <c r="F70" s="28"/>
      <c r="G70" s="28"/>
      <c r="H70" s="28"/>
      <c r="I70" s="28"/>
      <c r="J70" s="28"/>
      <c r="K70" s="28"/>
      <c r="L70" s="28"/>
      <c r="M70" s="28"/>
      <c r="N70" s="28"/>
      <c r="O70" s="28"/>
      <c r="P70" s="28"/>
      <c r="Q70" s="28"/>
      <c r="R70" s="28"/>
      <c r="S70" s="28"/>
      <c r="T70" s="365"/>
    </row>
    <row r="71" spans="3:20" x14ac:dyDescent="0.25">
      <c r="C71" s="364"/>
      <c r="D71" s="28"/>
      <c r="E71" s="28"/>
      <c r="F71" s="28"/>
      <c r="G71" s="28"/>
      <c r="H71" s="28"/>
      <c r="I71" s="28"/>
      <c r="J71" s="28"/>
      <c r="K71" s="28"/>
      <c r="L71" s="28"/>
      <c r="M71" s="28"/>
      <c r="N71" s="28"/>
      <c r="O71" s="28"/>
      <c r="P71" s="28"/>
      <c r="Q71" s="28"/>
      <c r="R71" s="28"/>
      <c r="S71" s="28"/>
      <c r="T71" s="365"/>
    </row>
    <row r="72" spans="3:20" x14ac:dyDescent="0.25">
      <c r="C72" s="364"/>
      <c r="D72" s="28"/>
      <c r="E72" s="28"/>
      <c r="F72" s="28"/>
      <c r="G72" s="28"/>
      <c r="H72" s="28"/>
      <c r="I72" s="28"/>
      <c r="J72" s="28"/>
      <c r="K72" s="28"/>
      <c r="L72" s="28"/>
      <c r="M72" s="28"/>
      <c r="N72" s="28"/>
      <c r="O72" s="28"/>
      <c r="P72" s="28"/>
      <c r="Q72" s="28"/>
      <c r="R72" s="28"/>
      <c r="S72" s="28"/>
      <c r="T72" s="365"/>
    </row>
    <row r="73" spans="3:20" x14ac:dyDescent="0.25">
      <c r="C73" s="364"/>
      <c r="D73" s="28"/>
      <c r="E73" s="28"/>
      <c r="F73" s="28"/>
      <c r="G73" s="28"/>
      <c r="H73" s="28"/>
      <c r="I73" s="28"/>
      <c r="J73" s="28"/>
      <c r="K73" s="28"/>
      <c r="L73" s="28"/>
      <c r="M73" s="28"/>
      <c r="N73" s="28"/>
      <c r="O73" s="28"/>
      <c r="P73" s="28"/>
      <c r="Q73" s="28"/>
      <c r="R73" s="28"/>
      <c r="S73" s="28"/>
      <c r="T73" s="365"/>
    </row>
    <row r="74" spans="3:20" x14ac:dyDescent="0.25">
      <c r="C74" s="364"/>
      <c r="D74" s="28"/>
      <c r="E74" s="28"/>
      <c r="F74" s="28"/>
      <c r="G74" s="28"/>
      <c r="H74" s="28"/>
      <c r="I74" s="28"/>
      <c r="J74" s="28"/>
      <c r="K74" s="28"/>
      <c r="L74" s="28"/>
      <c r="M74" s="28"/>
      <c r="N74" s="28"/>
      <c r="O74" s="28"/>
      <c r="P74" s="28"/>
      <c r="Q74" s="28"/>
      <c r="R74" s="28"/>
      <c r="S74" s="28"/>
      <c r="T74" s="365"/>
    </row>
    <row r="75" spans="3:20" x14ac:dyDescent="0.25">
      <c r="C75" s="364"/>
      <c r="D75" s="28"/>
      <c r="E75" s="28"/>
      <c r="F75" s="28"/>
      <c r="G75" s="28"/>
      <c r="H75" s="28"/>
      <c r="I75" s="28"/>
      <c r="J75" s="28"/>
      <c r="K75" s="28"/>
      <c r="L75" s="28"/>
      <c r="M75" s="28"/>
      <c r="N75" s="28"/>
      <c r="O75" s="28"/>
      <c r="P75" s="28"/>
      <c r="Q75" s="28"/>
      <c r="R75" s="28"/>
      <c r="S75" s="28"/>
      <c r="T75" s="365"/>
    </row>
    <row r="76" spans="3:20" x14ac:dyDescent="0.25">
      <c r="C76" s="364"/>
      <c r="D76" s="28"/>
      <c r="E76" s="28"/>
      <c r="F76" s="28"/>
      <c r="G76" s="28"/>
      <c r="H76" s="28"/>
      <c r="I76" s="28"/>
      <c r="J76" s="28"/>
      <c r="K76" s="28"/>
      <c r="L76" s="28"/>
      <c r="M76" s="28"/>
      <c r="N76" s="28"/>
      <c r="O76" s="28"/>
      <c r="P76" s="28"/>
      <c r="Q76" s="28"/>
      <c r="R76" s="28"/>
      <c r="S76" s="28"/>
      <c r="T76" s="365"/>
    </row>
    <row r="77" spans="3:20" x14ac:dyDescent="0.25">
      <c r="C77" s="364"/>
      <c r="D77" s="28"/>
      <c r="E77" s="28"/>
      <c r="F77" s="28"/>
      <c r="G77" s="28"/>
      <c r="H77" s="28"/>
      <c r="I77" s="28"/>
      <c r="J77" s="28"/>
      <c r="K77" s="28"/>
      <c r="L77" s="28"/>
      <c r="M77" s="28"/>
      <c r="N77" s="28"/>
      <c r="O77" s="28"/>
      <c r="P77" s="28"/>
      <c r="Q77" s="28"/>
      <c r="R77" s="28"/>
      <c r="S77" s="28"/>
      <c r="T77" s="365"/>
    </row>
    <row r="78" spans="3:20" x14ac:dyDescent="0.25">
      <c r="C78" s="364"/>
      <c r="D78" s="28"/>
      <c r="E78" s="28"/>
      <c r="F78" s="28"/>
      <c r="G78" s="28"/>
      <c r="H78" s="28"/>
      <c r="I78" s="28"/>
      <c r="J78" s="28"/>
      <c r="K78" s="28"/>
      <c r="L78" s="28"/>
      <c r="M78" s="28"/>
      <c r="N78" s="28"/>
      <c r="O78" s="28"/>
      <c r="P78" s="28"/>
      <c r="Q78" s="28"/>
      <c r="R78" s="28"/>
      <c r="S78" s="28"/>
      <c r="T78" s="365"/>
    </row>
    <row r="79" spans="3:20" x14ac:dyDescent="0.25">
      <c r="C79" s="364"/>
      <c r="D79" s="28"/>
      <c r="E79" s="28"/>
      <c r="F79" s="28"/>
      <c r="G79" s="28"/>
      <c r="H79" s="28"/>
      <c r="I79" s="28"/>
      <c r="J79" s="28"/>
      <c r="K79" s="28"/>
      <c r="L79" s="28"/>
      <c r="M79" s="28"/>
      <c r="N79" s="28"/>
      <c r="O79" s="28"/>
      <c r="P79" s="28"/>
      <c r="Q79" s="28"/>
      <c r="R79" s="28"/>
      <c r="S79" s="28"/>
      <c r="T79" s="365"/>
    </row>
    <row r="80" spans="3:20" x14ac:dyDescent="0.25">
      <c r="C80" s="364"/>
      <c r="D80" s="28"/>
      <c r="E80" s="28"/>
      <c r="F80" s="28"/>
      <c r="G80" s="28"/>
      <c r="H80" s="28"/>
      <c r="I80" s="28"/>
      <c r="J80" s="28"/>
      <c r="K80" s="28"/>
      <c r="L80" s="28"/>
      <c r="M80" s="28"/>
      <c r="N80" s="28"/>
      <c r="O80" s="28"/>
      <c r="P80" s="28"/>
      <c r="Q80" s="28"/>
      <c r="R80" s="28"/>
      <c r="S80" s="28"/>
      <c r="T80" s="365"/>
    </row>
    <row r="81" spans="3:20" x14ac:dyDescent="0.25">
      <c r="C81" s="364"/>
      <c r="D81" s="28"/>
      <c r="E81" s="28"/>
      <c r="F81" s="28"/>
      <c r="G81" s="28"/>
      <c r="H81" s="28"/>
      <c r="I81" s="28"/>
      <c r="J81" s="28"/>
      <c r="K81" s="28"/>
      <c r="L81" s="28"/>
      <c r="M81" s="28"/>
      <c r="N81" s="28"/>
      <c r="O81" s="28"/>
      <c r="P81" s="28"/>
      <c r="Q81" s="28"/>
      <c r="R81" s="28"/>
      <c r="S81" s="28"/>
      <c r="T81" s="365"/>
    </row>
    <row r="82" spans="3:20" x14ac:dyDescent="0.25">
      <c r="C82" s="366"/>
      <c r="D82" s="367"/>
      <c r="E82" s="367"/>
      <c r="F82" s="367"/>
      <c r="G82" s="367"/>
      <c r="H82" s="367"/>
      <c r="I82" s="367"/>
      <c r="J82" s="367"/>
      <c r="K82" s="367"/>
      <c r="L82" s="367"/>
      <c r="M82" s="367"/>
      <c r="N82" s="367"/>
      <c r="O82" s="367"/>
      <c r="P82" s="367"/>
      <c r="Q82" s="367"/>
      <c r="R82" s="367"/>
      <c r="S82" s="367"/>
      <c r="T82" s="368"/>
    </row>
    <row r="86" spans="3:20" x14ac:dyDescent="0.25">
      <c r="C86" s="361"/>
      <c r="D86" s="362"/>
      <c r="E86" s="362"/>
      <c r="F86" s="362"/>
      <c r="G86" s="362"/>
      <c r="H86" s="362"/>
      <c r="I86" s="362"/>
      <c r="J86" s="362"/>
      <c r="K86" s="362"/>
      <c r="L86" s="362"/>
      <c r="M86" s="362"/>
      <c r="N86" s="362"/>
      <c r="O86" s="362"/>
      <c r="P86" s="362"/>
      <c r="Q86" s="362"/>
      <c r="R86" s="362"/>
      <c r="S86" s="362"/>
      <c r="T86" s="363"/>
    </row>
    <row r="87" spans="3:20" x14ac:dyDescent="0.25">
      <c r="C87" s="364"/>
      <c r="D87" s="28"/>
      <c r="E87" s="28"/>
      <c r="F87" s="28"/>
      <c r="G87" s="28"/>
      <c r="H87" s="28"/>
      <c r="I87" s="28"/>
      <c r="J87" s="28"/>
      <c r="K87" s="28"/>
      <c r="L87" s="28"/>
      <c r="M87" s="28"/>
      <c r="N87" s="28"/>
      <c r="O87" s="28"/>
      <c r="P87" s="28"/>
      <c r="Q87" s="28"/>
      <c r="R87" s="28"/>
      <c r="S87" s="28"/>
      <c r="T87" s="365"/>
    </row>
    <row r="88" spans="3:20" x14ac:dyDescent="0.25">
      <c r="C88" s="364"/>
      <c r="D88" s="28"/>
      <c r="E88" s="28"/>
      <c r="F88" s="28"/>
      <c r="G88" s="28"/>
      <c r="H88" s="28"/>
      <c r="I88" s="28"/>
      <c r="J88" s="28"/>
      <c r="K88" s="28"/>
      <c r="L88" s="28"/>
      <c r="M88" s="28"/>
      <c r="N88" s="28"/>
      <c r="O88" s="28"/>
      <c r="P88" s="28"/>
      <c r="Q88" s="28"/>
      <c r="R88" s="28"/>
      <c r="S88" s="28"/>
      <c r="T88" s="365"/>
    </row>
    <row r="89" spans="3:20" x14ac:dyDescent="0.25">
      <c r="C89" s="364"/>
      <c r="D89" s="28"/>
      <c r="E89" s="28"/>
      <c r="F89" s="28"/>
      <c r="G89" s="28"/>
      <c r="H89" s="28"/>
      <c r="I89" s="28"/>
      <c r="J89" s="28"/>
      <c r="K89" s="28"/>
      <c r="L89" s="28"/>
      <c r="M89" s="28"/>
      <c r="N89" s="28"/>
      <c r="O89" s="28"/>
      <c r="P89" s="28"/>
      <c r="Q89" s="28"/>
      <c r="R89" s="28"/>
      <c r="S89" s="28"/>
      <c r="T89" s="365"/>
    </row>
    <row r="90" spans="3:20" x14ac:dyDescent="0.25">
      <c r="C90" s="364"/>
      <c r="D90" s="28"/>
      <c r="E90" s="28"/>
      <c r="F90" s="28"/>
      <c r="G90" s="28"/>
      <c r="H90" s="28"/>
      <c r="I90" s="28"/>
      <c r="J90" s="28"/>
      <c r="K90" s="28"/>
      <c r="L90" s="28"/>
      <c r="M90" s="28"/>
      <c r="N90" s="28"/>
      <c r="O90" s="28"/>
      <c r="P90" s="28"/>
      <c r="Q90" s="28"/>
      <c r="R90" s="28"/>
      <c r="S90" s="28"/>
      <c r="T90" s="365"/>
    </row>
    <row r="91" spans="3:20" x14ac:dyDescent="0.25">
      <c r="C91" s="364"/>
      <c r="D91" s="28"/>
      <c r="E91" s="28"/>
      <c r="F91" s="28"/>
      <c r="G91" s="28"/>
      <c r="H91" s="28"/>
      <c r="I91" s="28"/>
      <c r="J91" s="28"/>
      <c r="K91" s="28"/>
      <c r="L91" s="28"/>
      <c r="M91" s="28"/>
      <c r="N91" s="28"/>
      <c r="O91" s="28"/>
      <c r="P91" s="28"/>
      <c r="Q91" s="28"/>
      <c r="R91" s="28"/>
      <c r="S91" s="28"/>
      <c r="T91" s="365"/>
    </row>
    <row r="92" spans="3:20" x14ac:dyDescent="0.25">
      <c r="C92" s="364"/>
      <c r="D92" s="28"/>
      <c r="E92" s="28"/>
      <c r="F92" s="28"/>
      <c r="G92" s="28"/>
      <c r="H92" s="28"/>
      <c r="I92" s="28"/>
      <c r="J92" s="28"/>
      <c r="K92" s="28"/>
      <c r="L92" s="28"/>
      <c r="M92" s="28"/>
      <c r="N92" s="28"/>
      <c r="O92" s="28"/>
      <c r="P92" s="28"/>
      <c r="Q92" s="28"/>
      <c r="R92" s="28"/>
      <c r="S92" s="28"/>
      <c r="T92" s="365"/>
    </row>
    <row r="93" spans="3:20" x14ac:dyDescent="0.25">
      <c r="C93" s="364"/>
      <c r="D93" s="28"/>
      <c r="E93" s="28"/>
      <c r="F93" s="28"/>
      <c r="G93" s="28"/>
      <c r="H93" s="28"/>
      <c r="I93" s="28"/>
      <c r="J93" s="28"/>
      <c r="K93" s="28"/>
      <c r="L93" s="28"/>
      <c r="M93" s="28"/>
      <c r="N93" s="28"/>
      <c r="O93" s="28"/>
      <c r="P93" s="28"/>
      <c r="Q93" s="28"/>
      <c r="R93" s="28"/>
      <c r="S93" s="28"/>
      <c r="T93" s="365"/>
    </row>
    <row r="94" spans="3:20" x14ac:dyDescent="0.25">
      <c r="C94" s="364"/>
      <c r="D94" s="28"/>
      <c r="E94" s="28"/>
      <c r="F94" s="28"/>
      <c r="G94" s="28"/>
      <c r="H94" s="28"/>
      <c r="I94" s="28"/>
      <c r="J94" s="28"/>
      <c r="K94" s="28"/>
      <c r="L94" s="28"/>
      <c r="M94" s="28"/>
      <c r="N94" s="28"/>
      <c r="O94" s="28"/>
      <c r="P94" s="28"/>
      <c r="Q94" s="28"/>
      <c r="R94" s="28"/>
      <c r="S94" s="28"/>
      <c r="T94" s="365"/>
    </row>
    <row r="95" spans="3:20" x14ac:dyDescent="0.25">
      <c r="C95" s="364"/>
      <c r="D95" s="28"/>
      <c r="E95" s="28"/>
      <c r="F95" s="28"/>
      <c r="G95" s="28"/>
      <c r="H95" s="28"/>
      <c r="I95" s="28"/>
      <c r="J95" s="28"/>
      <c r="K95" s="28"/>
      <c r="L95" s="28"/>
      <c r="M95" s="28"/>
      <c r="N95" s="28"/>
      <c r="O95" s="28"/>
      <c r="P95" s="28"/>
      <c r="Q95" s="28"/>
      <c r="R95" s="28"/>
      <c r="S95" s="28"/>
      <c r="T95" s="365"/>
    </row>
    <row r="96" spans="3:20" x14ac:dyDescent="0.25">
      <c r="C96" s="364"/>
      <c r="D96" s="28"/>
      <c r="E96" s="28"/>
      <c r="F96" s="28"/>
      <c r="G96" s="28"/>
      <c r="H96" s="28"/>
      <c r="I96" s="28"/>
      <c r="J96" s="28"/>
      <c r="K96" s="28"/>
      <c r="L96" s="28"/>
      <c r="M96" s="28"/>
      <c r="N96" s="28"/>
      <c r="O96" s="28"/>
      <c r="P96" s="28"/>
      <c r="Q96" s="28"/>
      <c r="R96" s="28"/>
      <c r="S96" s="28"/>
      <c r="T96" s="365"/>
    </row>
    <row r="97" spans="3:20" x14ac:dyDescent="0.25">
      <c r="C97" s="364"/>
      <c r="D97" s="28"/>
      <c r="E97" s="28"/>
      <c r="F97" s="28"/>
      <c r="G97" s="28"/>
      <c r="H97" s="28"/>
      <c r="I97" s="28"/>
      <c r="J97" s="28"/>
      <c r="K97" s="28"/>
      <c r="L97" s="28"/>
      <c r="M97" s="28"/>
      <c r="N97" s="28"/>
      <c r="O97" s="28"/>
      <c r="P97" s="28"/>
      <c r="Q97" s="28"/>
      <c r="R97" s="28"/>
      <c r="S97" s="28"/>
      <c r="T97" s="365"/>
    </row>
    <row r="98" spans="3:20" x14ac:dyDescent="0.25">
      <c r="C98" s="364"/>
      <c r="D98" s="28"/>
      <c r="E98" s="28"/>
      <c r="F98" s="28"/>
      <c r="G98" s="28"/>
      <c r="H98" s="28"/>
      <c r="I98" s="28"/>
      <c r="J98" s="28"/>
      <c r="K98" s="28"/>
      <c r="L98" s="28"/>
      <c r="M98" s="28"/>
      <c r="N98" s="28"/>
      <c r="O98" s="28"/>
      <c r="P98" s="28"/>
      <c r="Q98" s="28"/>
      <c r="R98" s="28"/>
      <c r="S98" s="28"/>
      <c r="T98" s="365"/>
    </row>
    <row r="99" spans="3:20" x14ac:dyDescent="0.25">
      <c r="C99" s="364"/>
      <c r="D99" s="28"/>
      <c r="E99" s="28"/>
      <c r="F99" s="28"/>
      <c r="G99" s="28"/>
      <c r="H99" s="28"/>
      <c r="I99" s="28"/>
      <c r="J99" s="28"/>
      <c r="K99" s="28"/>
      <c r="L99" s="28"/>
      <c r="M99" s="28"/>
      <c r="N99" s="28"/>
      <c r="O99" s="28"/>
      <c r="P99" s="28"/>
      <c r="Q99" s="28"/>
      <c r="R99" s="28"/>
      <c r="S99" s="28"/>
      <c r="T99" s="365"/>
    </row>
    <row r="100" spans="3:20" x14ac:dyDescent="0.25">
      <c r="C100" s="364"/>
      <c r="D100" s="28"/>
      <c r="E100" s="28"/>
      <c r="F100" s="28"/>
      <c r="G100" s="28"/>
      <c r="H100" s="28"/>
      <c r="I100" s="28"/>
      <c r="J100" s="28"/>
      <c r="K100" s="28"/>
      <c r="L100" s="28"/>
      <c r="M100" s="28"/>
      <c r="N100" s="28"/>
      <c r="O100" s="28"/>
      <c r="P100" s="28"/>
      <c r="Q100" s="28"/>
      <c r="R100" s="28"/>
      <c r="S100" s="28"/>
      <c r="T100" s="365"/>
    </row>
    <row r="101" spans="3:20" x14ac:dyDescent="0.25">
      <c r="C101" s="364"/>
      <c r="D101" s="28"/>
      <c r="E101" s="28"/>
      <c r="F101" s="28"/>
      <c r="G101" s="28"/>
      <c r="H101" s="28"/>
      <c r="I101" s="28"/>
      <c r="J101" s="28"/>
      <c r="K101" s="28"/>
      <c r="L101" s="28"/>
      <c r="M101" s="28"/>
      <c r="N101" s="28"/>
      <c r="O101" s="28"/>
      <c r="P101" s="28"/>
      <c r="Q101" s="28"/>
      <c r="R101" s="28"/>
      <c r="S101" s="28"/>
      <c r="T101" s="365"/>
    </row>
    <row r="102" spans="3:20" x14ac:dyDescent="0.25">
      <c r="C102" s="364"/>
      <c r="D102" s="28"/>
      <c r="E102" s="28"/>
      <c r="F102" s="28"/>
      <c r="G102" s="28"/>
      <c r="H102" s="28"/>
      <c r="I102" s="28"/>
      <c r="J102" s="28"/>
      <c r="K102" s="28"/>
      <c r="L102" s="28"/>
      <c r="M102" s="28"/>
      <c r="N102" s="28"/>
      <c r="O102" s="28"/>
      <c r="P102" s="28"/>
      <c r="Q102" s="28"/>
      <c r="R102" s="28"/>
      <c r="S102" s="28"/>
      <c r="T102" s="365"/>
    </row>
    <row r="103" spans="3:20" x14ac:dyDescent="0.25">
      <c r="C103" s="364"/>
      <c r="D103" s="28"/>
      <c r="E103" s="28"/>
      <c r="F103" s="28"/>
      <c r="G103" s="28"/>
      <c r="H103" s="28"/>
      <c r="I103" s="28"/>
      <c r="J103" s="28"/>
      <c r="K103" s="28"/>
      <c r="L103" s="28"/>
      <c r="M103" s="28"/>
      <c r="N103" s="28"/>
      <c r="O103" s="28"/>
      <c r="P103" s="28"/>
      <c r="Q103" s="28"/>
      <c r="R103" s="28"/>
      <c r="S103" s="28"/>
      <c r="T103" s="365"/>
    </row>
    <row r="104" spans="3:20" x14ac:dyDescent="0.25">
      <c r="C104" s="364"/>
      <c r="D104" s="28"/>
      <c r="E104" s="28"/>
      <c r="F104" s="28"/>
      <c r="G104" s="28"/>
      <c r="H104" s="28"/>
      <c r="I104" s="28"/>
      <c r="J104" s="28"/>
      <c r="K104" s="28"/>
      <c r="L104" s="28"/>
      <c r="M104" s="28"/>
      <c r="N104" s="28"/>
      <c r="O104" s="28"/>
      <c r="P104" s="28"/>
      <c r="Q104" s="28"/>
      <c r="R104" s="28"/>
      <c r="S104" s="28"/>
      <c r="T104" s="365"/>
    </row>
    <row r="105" spans="3:20" x14ac:dyDescent="0.25">
      <c r="C105" s="364"/>
      <c r="D105" s="28"/>
      <c r="E105" s="28"/>
      <c r="F105" s="28"/>
      <c r="G105" s="28"/>
      <c r="H105" s="28"/>
      <c r="I105" s="28"/>
      <c r="J105" s="28"/>
      <c r="K105" s="28"/>
      <c r="L105" s="28"/>
      <c r="M105" s="28"/>
      <c r="N105" s="28"/>
      <c r="O105" s="28"/>
      <c r="P105" s="28"/>
      <c r="Q105" s="28"/>
      <c r="R105" s="28"/>
      <c r="S105" s="28"/>
      <c r="T105" s="365"/>
    </row>
    <row r="106" spans="3:20" x14ac:dyDescent="0.25">
      <c r="C106" s="364"/>
      <c r="D106" s="28"/>
      <c r="E106" s="28"/>
      <c r="F106" s="28"/>
      <c r="G106" s="28"/>
      <c r="H106" s="28"/>
      <c r="I106" s="28"/>
      <c r="J106" s="28"/>
      <c r="K106" s="28"/>
      <c r="L106" s="28"/>
      <c r="M106" s="28"/>
      <c r="N106" s="28"/>
      <c r="O106" s="28"/>
      <c r="P106" s="28"/>
      <c r="Q106" s="28"/>
      <c r="R106" s="28"/>
      <c r="S106" s="28"/>
      <c r="T106" s="365"/>
    </row>
    <row r="107" spans="3:20" x14ac:dyDescent="0.25">
      <c r="C107" s="364"/>
      <c r="D107" s="28"/>
      <c r="E107" s="28"/>
      <c r="F107" s="28"/>
      <c r="G107" s="28"/>
      <c r="H107" s="28"/>
      <c r="I107" s="28"/>
      <c r="J107" s="28"/>
      <c r="K107" s="28"/>
      <c r="L107" s="28"/>
      <c r="M107" s="28"/>
      <c r="N107" s="28"/>
      <c r="O107" s="28"/>
      <c r="P107" s="28"/>
      <c r="Q107" s="28"/>
      <c r="R107" s="28"/>
      <c r="S107" s="28"/>
      <c r="T107" s="365"/>
    </row>
    <row r="108" spans="3:20" x14ac:dyDescent="0.25">
      <c r="C108" s="364"/>
      <c r="D108" s="28"/>
      <c r="E108" s="28"/>
      <c r="F108" s="28"/>
      <c r="G108" s="28"/>
      <c r="H108" s="28"/>
      <c r="I108" s="28"/>
      <c r="J108" s="28"/>
      <c r="K108" s="28"/>
      <c r="L108" s="28"/>
      <c r="M108" s="28"/>
      <c r="N108" s="28"/>
      <c r="O108" s="28"/>
      <c r="P108" s="28"/>
      <c r="Q108" s="28"/>
      <c r="R108" s="28"/>
      <c r="S108" s="28"/>
      <c r="T108" s="365"/>
    </row>
    <row r="109" spans="3:20" x14ac:dyDescent="0.25">
      <c r="C109" s="364"/>
      <c r="D109" s="28"/>
      <c r="E109" s="28"/>
      <c r="F109" s="28"/>
      <c r="G109" s="28"/>
      <c r="H109" s="28"/>
      <c r="I109" s="28"/>
      <c r="J109" s="28"/>
      <c r="K109" s="28"/>
      <c r="L109" s="28"/>
      <c r="M109" s="28"/>
      <c r="N109" s="28"/>
      <c r="O109" s="28"/>
      <c r="P109" s="28"/>
      <c r="Q109" s="28"/>
      <c r="R109" s="28"/>
      <c r="S109" s="28"/>
      <c r="T109" s="365"/>
    </row>
    <row r="110" spans="3:20" x14ac:dyDescent="0.25">
      <c r="C110" s="364"/>
      <c r="D110" s="28"/>
      <c r="E110" s="28"/>
      <c r="F110" s="28"/>
      <c r="G110" s="28"/>
      <c r="H110" s="28"/>
      <c r="I110" s="28"/>
      <c r="J110" s="28"/>
      <c r="K110" s="28"/>
      <c r="L110" s="28"/>
      <c r="M110" s="28"/>
      <c r="N110" s="28"/>
      <c r="O110" s="28"/>
      <c r="P110" s="28"/>
      <c r="Q110" s="28"/>
      <c r="R110" s="28"/>
      <c r="S110" s="28"/>
      <c r="T110" s="365"/>
    </row>
    <row r="111" spans="3:20" x14ac:dyDescent="0.25">
      <c r="C111" s="364"/>
      <c r="D111" s="28"/>
      <c r="E111" s="28"/>
      <c r="F111" s="28"/>
      <c r="G111" s="28"/>
      <c r="H111" s="28"/>
      <c r="I111" s="28"/>
      <c r="J111" s="28"/>
      <c r="K111" s="28"/>
      <c r="L111" s="28"/>
      <c r="M111" s="28"/>
      <c r="N111" s="28"/>
      <c r="O111" s="28"/>
      <c r="P111" s="28"/>
      <c r="Q111" s="28"/>
      <c r="R111" s="28"/>
      <c r="S111" s="28"/>
      <c r="T111" s="365"/>
    </row>
    <row r="112" spans="3:20" x14ac:dyDescent="0.25">
      <c r="C112" s="364"/>
      <c r="D112" s="28"/>
      <c r="E112" s="28"/>
      <c r="F112" s="28"/>
      <c r="G112" s="28"/>
      <c r="H112" s="28"/>
      <c r="I112" s="28"/>
      <c r="J112" s="28"/>
      <c r="K112" s="28"/>
      <c r="L112" s="28"/>
      <c r="M112" s="28"/>
      <c r="N112" s="28"/>
      <c r="O112" s="28"/>
      <c r="P112" s="28"/>
      <c r="Q112" s="28"/>
      <c r="R112" s="28"/>
      <c r="S112" s="28"/>
      <c r="T112" s="365"/>
    </row>
    <row r="113" spans="3:20" x14ac:dyDescent="0.25">
      <c r="C113" s="364"/>
      <c r="D113" s="28"/>
      <c r="E113" s="28"/>
      <c r="F113" s="28"/>
      <c r="G113" s="28"/>
      <c r="H113" s="28"/>
      <c r="I113" s="28"/>
      <c r="J113" s="28"/>
      <c r="K113" s="28"/>
      <c r="L113" s="28"/>
      <c r="M113" s="28"/>
      <c r="N113" s="28"/>
      <c r="O113" s="28"/>
      <c r="P113" s="28"/>
      <c r="Q113" s="28"/>
      <c r="R113" s="28"/>
      <c r="S113" s="28"/>
      <c r="T113" s="365"/>
    </row>
    <row r="114" spans="3:20" x14ac:dyDescent="0.25">
      <c r="C114" s="364"/>
      <c r="D114" s="28"/>
      <c r="E114" s="28"/>
      <c r="F114" s="28"/>
      <c r="G114" s="28"/>
      <c r="H114" s="28"/>
      <c r="I114" s="28"/>
      <c r="J114" s="28"/>
      <c r="K114" s="28"/>
      <c r="L114" s="28"/>
      <c r="M114" s="28"/>
      <c r="N114" s="28"/>
      <c r="O114" s="28"/>
      <c r="P114" s="28"/>
      <c r="Q114" s="28"/>
      <c r="R114" s="28"/>
      <c r="S114" s="28"/>
      <c r="T114" s="365"/>
    </row>
    <row r="115" spans="3:20" x14ac:dyDescent="0.25">
      <c r="C115" s="364"/>
      <c r="D115" s="28"/>
      <c r="E115" s="28"/>
      <c r="F115" s="28"/>
      <c r="G115" s="28"/>
      <c r="H115" s="28"/>
      <c r="I115" s="28"/>
      <c r="J115" s="28"/>
      <c r="K115" s="28"/>
      <c r="L115" s="28"/>
      <c r="M115" s="28"/>
      <c r="N115" s="28"/>
      <c r="O115" s="28"/>
      <c r="P115" s="28"/>
      <c r="Q115" s="28"/>
      <c r="R115" s="28"/>
      <c r="S115" s="28"/>
      <c r="T115" s="365"/>
    </row>
    <row r="116" spans="3:20" x14ac:dyDescent="0.25">
      <c r="C116" s="364"/>
      <c r="D116" s="28"/>
      <c r="E116" s="28"/>
      <c r="F116" s="28"/>
      <c r="G116" s="28"/>
      <c r="H116" s="28"/>
      <c r="I116" s="28"/>
      <c r="J116" s="28"/>
      <c r="K116" s="28"/>
      <c r="L116" s="28"/>
      <c r="M116" s="28"/>
      <c r="N116" s="28"/>
      <c r="O116" s="28"/>
      <c r="P116" s="28"/>
      <c r="Q116" s="28"/>
      <c r="R116" s="28"/>
      <c r="S116" s="28"/>
      <c r="T116" s="365"/>
    </row>
    <row r="117" spans="3:20" x14ac:dyDescent="0.25">
      <c r="C117" s="364"/>
      <c r="D117" s="28"/>
      <c r="E117" s="28"/>
      <c r="F117" s="28"/>
      <c r="G117" s="28"/>
      <c r="H117" s="28"/>
      <c r="I117" s="28"/>
      <c r="J117" s="28"/>
      <c r="K117" s="28"/>
      <c r="L117" s="28"/>
      <c r="M117" s="28"/>
      <c r="N117" s="28"/>
      <c r="O117" s="28"/>
      <c r="P117" s="28"/>
      <c r="Q117" s="28"/>
      <c r="R117" s="28"/>
      <c r="S117" s="28"/>
      <c r="T117" s="365"/>
    </row>
    <row r="118" spans="3:20" x14ac:dyDescent="0.25">
      <c r="C118" s="364"/>
      <c r="D118" s="28"/>
      <c r="E118" s="28"/>
      <c r="F118" s="28"/>
      <c r="G118" s="28"/>
      <c r="H118" s="28"/>
      <c r="I118" s="28"/>
      <c r="J118" s="28"/>
      <c r="K118" s="28"/>
      <c r="L118" s="28"/>
      <c r="M118" s="28"/>
      <c r="N118" s="28"/>
      <c r="O118" s="28"/>
      <c r="P118" s="28"/>
      <c r="Q118" s="28"/>
      <c r="R118" s="28"/>
      <c r="S118" s="28"/>
      <c r="T118" s="365"/>
    </row>
    <row r="119" spans="3:20" x14ac:dyDescent="0.25">
      <c r="C119" s="364"/>
      <c r="D119" s="28"/>
      <c r="E119" s="28"/>
      <c r="F119" s="28"/>
      <c r="G119" s="28"/>
      <c r="H119" s="28"/>
      <c r="I119" s="28"/>
      <c r="J119" s="28"/>
      <c r="K119" s="28"/>
      <c r="L119" s="28"/>
      <c r="M119" s="28"/>
      <c r="N119" s="28"/>
      <c r="O119" s="28"/>
      <c r="P119" s="28"/>
      <c r="Q119" s="28"/>
      <c r="R119" s="28"/>
      <c r="S119" s="28"/>
      <c r="T119" s="365"/>
    </row>
    <row r="120" spans="3:20" x14ac:dyDescent="0.25">
      <c r="C120" s="364"/>
      <c r="D120" s="28"/>
      <c r="E120" s="28"/>
      <c r="F120" s="28"/>
      <c r="G120" s="28"/>
      <c r="H120" s="28"/>
      <c r="I120" s="28"/>
      <c r="J120" s="28"/>
      <c r="K120" s="28"/>
      <c r="L120" s="28"/>
      <c r="M120" s="28"/>
      <c r="N120" s="28"/>
      <c r="O120" s="28"/>
      <c r="P120" s="28"/>
      <c r="Q120" s="28"/>
      <c r="R120" s="28"/>
      <c r="S120" s="28"/>
      <c r="T120" s="365"/>
    </row>
    <row r="121" spans="3:20" x14ac:dyDescent="0.25">
      <c r="C121" s="364"/>
      <c r="D121" s="28"/>
      <c r="E121" s="28"/>
      <c r="F121" s="28"/>
      <c r="G121" s="28"/>
      <c r="H121" s="28"/>
      <c r="I121" s="28"/>
      <c r="J121" s="28"/>
      <c r="K121" s="28"/>
      <c r="L121" s="28"/>
      <c r="M121" s="28"/>
      <c r="N121" s="28"/>
      <c r="O121" s="28"/>
      <c r="P121" s="28"/>
      <c r="Q121" s="28"/>
      <c r="R121" s="28"/>
      <c r="S121" s="28"/>
      <c r="T121" s="365"/>
    </row>
    <row r="122" spans="3:20" x14ac:dyDescent="0.25">
      <c r="C122" s="366"/>
      <c r="D122" s="367"/>
      <c r="E122" s="367"/>
      <c r="F122" s="367"/>
      <c r="G122" s="367"/>
      <c r="H122" s="367"/>
      <c r="I122" s="367"/>
      <c r="J122" s="367"/>
      <c r="K122" s="367"/>
      <c r="L122" s="367"/>
      <c r="M122" s="367"/>
      <c r="N122" s="367"/>
      <c r="O122" s="367"/>
      <c r="P122" s="367"/>
      <c r="Q122" s="367"/>
      <c r="R122" s="367"/>
      <c r="S122" s="367"/>
      <c r="T122" s="368"/>
    </row>
    <row r="127" spans="3:20" x14ac:dyDescent="0.25">
      <c r="C127" s="361"/>
      <c r="D127" s="362"/>
      <c r="E127" s="362"/>
      <c r="F127" s="362"/>
      <c r="G127" s="362"/>
      <c r="H127" s="362"/>
      <c r="I127" s="362"/>
      <c r="J127" s="362"/>
      <c r="K127" s="362"/>
      <c r="L127" s="362"/>
      <c r="M127" s="362"/>
      <c r="N127" s="362"/>
      <c r="O127" s="362"/>
      <c r="P127" s="362"/>
      <c r="Q127" s="362"/>
      <c r="R127" s="362"/>
      <c r="S127" s="362"/>
      <c r="T127" s="363"/>
    </row>
    <row r="128" spans="3:20" x14ac:dyDescent="0.25">
      <c r="C128" s="364"/>
      <c r="D128" s="28"/>
      <c r="E128" s="28"/>
      <c r="F128" s="28"/>
      <c r="G128" s="28"/>
      <c r="H128" s="28"/>
      <c r="I128" s="28"/>
      <c r="J128" s="28"/>
      <c r="K128" s="28"/>
      <c r="L128" s="28"/>
      <c r="M128" s="28"/>
      <c r="N128" s="28"/>
      <c r="O128" s="28"/>
      <c r="P128" s="28"/>
      <c r="Q128" s="28"/>
      <c r="R128" s="28"/>
      <c r="S128" s="28"/>
      <c r="T128" s="365"/>
    </row>
    <row r="129" spans="3:20" x14ac:dyDescent="0.25">
      <c r="C129" s="364"/>
      <c r="D129" s="28"/>
      <c r="E129" s="28"/>
      <c r="F129" s="28"/>
      <c r="G129" s="28"/>
      <c r="H129" s="28"/>
      <c r="I129" s="28"/>
      <c r="J129" s="28"/>
      <c r="K129" s="28"/>
      <c r="L129" s="28"/>
      <c r="M129" s="28"/>
      <c r="N129" s="28"/>
      <c r="O129" s="28"/>
      <c r="P129" s="28"/>
      <c r="Q129" s="28"/>
      <c r="R129" s="28"/>
      <c r="S129" s="28"/>
      <c r="T129" s="365"/>
    </row>
    <row r="130" spans="3:20" x14ac:dyDescent="0.25">
      <c r="C130" s="364"/>
      <c r="D130" s="28"/>
      <c r="E130" s="28"/>
      <c r="F130" s="28"/>
      <c r="G130" s="28"/>
      <c r="H130" s="28"/>
      <c r="I130" s="28"/>
      <c r="J130" s="28"/>
      <c r="K130" s="28"/>
      <c r="L130" s="28"/>
      <c r="M130" s="28"/>
      <c r="N130" s="28"/>
      <c r="O130" s="28"/>
      <c r="P130" s="28"/>
      <c r="Q130" s="28"/>
      <c r="R130" s="28"/>
      <c r="S130" s="28"/>
      <c r="T130" s="365"/>
    </row>
    <row r="131" spans="3:20" x14ac:dyDescent="0.25">
      <c r="C131" s="364"/>
      <c r="D131" s="28"/>
      <c r="E131" s="28"/>
      <c r="F131" s="28"/>
      <c r="G131" s="28"/>
      <c r="H131" s="28"/>
      <c r="I131" s="28"/>
      <c r="J131" s="28"/>
      <c r="K131" s="28"/>
      <c r="L131" s="28"/>
      <c r="M131" s="28"/>
      <c r="N131" s="28"/>
      <c r="O131" s="28"/>
      <c r="P131" s="28"/>
      <c r="Q131" s="28"/>
      <c r="R131" s="28"/>
      <c r="S131" s="28"/>
      <c r="T131" s="365"/>
    </row>
    <row r="132" spans="3:20" x14ac:dyDescent="0.25">
      <c r="C132" s="364"/>
      <c r="D132" s="28"/>
      <c r="E132" s="28"/>
      <c r="F132" s="28"/>
      <c r="G132" s="28"/>
      <c r="H132" s="28"/>
      <c r="I132" s="28"/>
      <c r="J132" s="28"/>
      <c r="K132" s="28"/>
      <c r="L132" s="28"/>
      <c r="M132" s="28"/>
      <c r="N132" s="28"/>
      <c r="O132" s="28"/>
      <c r="P132" s="28"/>
      <c r="Q132" s="28"/>
      <c r="R132" s="28"/>
      <c r="S132" s="28"/>
      <c r="T132" s="365"/>
    </row>
    <row r="133" spans="3:20" x14ac:dyDescent="0.25">
      <c r="C133" s="364"/>
      <c r="D133" s="28"/>
      <c r="E133" s="28"/>
      <c r="F133" s="28"/>
      <c r="G133" s="28"/>
      <c r="H133" s="28"/>
      <c r="I133" s="28"/>
      <c r="J133" s="28"/>
      <c r="K133" s="28"/>
      <c r="L133" s="28"/>
      <c r="M133" s="28"/>
      <c r="N133" s="28"/>
      <c r="O133" s="28"/>
      <c r="P133" s="28"/>
      <c r="Q133" s="28"/>
      <c r="R133" s="28"/>
      <c r="S133" s="28"/>
      <c r="T133" s="365"/>
    </row>
    <row r="134" spans="3:20" x14ac:dyDescent="0.25">
      <c r="C134" s="364"/>
      <c r="D134" s="28"/>
      <c r="E134" s="28"/>
      <c r="F134" s="28"/>
      <c r="G134" s="28"/>
      <c r="H134" s="28"/>
      <c r="I134" s="28"/>
      <c r="J134" s="28"/>
      <c r="K134" s="28"/>
      <c r="L134" s="28"/>
      <c r="M134" s="28"/>
      <c r="N134" s="28"/>
      <c r="O134" s="28"/>
      <c r="P134" s="28"/>
      <c r="Q134" s="28"/>
      <c r="R134" s="28"/>
      <c r="S134" s="28"/>
      <c r="T134" s="365"/>
    </row>
    <row r="135" spans="3:20" x14ac:dyDescent="0.25">
      <c r="C135" s="364"/>
      <c r="D135" s="28"/>
      <c r="E135" s="28"/>
      <c r="F135" s="28"/>
      <c r="G135" s="28"/>
      <c r="H135" s="28"/>
      <c r="I135" s="28"/>
      <c r="J135" s="28"/>
      <c r="K135" s="28"/>
      <c r="L135" s="28"/>
      <c r="M135" s="28"/>
      <c r="N135" s="28"/>
      <c r="O135" s="28"/>
      <c r="P135" s="28"/>
      <c r="Q135" s="28"/>
      <c r="R135" s="28"/>
      <c r="S135" s="28"/>
      <c r="T135" s="365"/>
    </row>
    <row r="136" spans="3:20" x14ac:dyDescent="0.25">
      <c r="C136" s="364"/>
      <c r="D136" s="28"/>
      <c r="E136" s="28"/>
      <c r="F136" s="28"/>
      <c r="G136" s="28"/>
      <c r="H136" s="28"/>
      <c r="I136" s="28"/>
      <c r="J136" s="28"/>
      <c r="K136" s="28"/>
      <c r="L136" s="28"/>
      <c r="M136" s="28"/>
      <c r="N136" s="28"/>
      <c r="O136" s="28"/>
      <c r="P136" s="28"/>
      <c r="Q136" s="28"/>
      <c r="R136" s="28"/>
      <c r="S136" s="28"/>
      <c r="T136" s="365"/>
    </row>
    <row r="137" spans="3:20" x14ac:dyDescent="0.25">
      <c r="C137" s="364"/>
      <c r="D137" s="28"/>
      <c r="E137" s="28"/>
      <c r="F137" s="28"/>
      <c r="G137" s="28"/>
      <c r="H137" s="28"/>
      <c r="I137" s="28"/>
      <c r="J137" s="28"/>
      <c r="K137" s="28"/>
      <c r="L137" s="28"/>
      <c r="M137" s="28"/>
      <c r="N137" s="28"/>
      <c r="O137" s="28"/>
      <c r="P137" s="28"/>
      <c r="Q137" s="28"/>
      <c r="R137" s="28"/>
      <c r="S137" s="28"/>
      <c r="T137" s="365"/>
    </row>
    <row r="138" spans="3:20" x14ac:dyDescent="0.25">
      <c r="C138" s="364"/>
      <c r="D138" s="28"/>
      <c r="E138" s="28"/>
      <c r="F138" s="28"/>
      <c r="G138" s="28"/>
      <c r="H138" s="28"/>
      <c r="I138" s="28"/>
      <c r="J138" s="28"/>
      <c r="K138" s="28"/>
      <c r="L138" s="28"/>
      <c r="M138" s="28"/>
      <c r="N138" s="28"/>
      <c r="O138" s="28"/>
      <c r="P138" s="28"/>
      <c r="Q138" s="28"/>
      <c r="R138" s="28"/>
      <c r="S138" s="28"/>
      <c r="T138" s="365"/>
    </row>
    <row r="139" spans="3:20" x14ac:dyDescent="0.25">
      <c r="C139" s="364"/>
      <c r="D139" s="28"/>
      <c r="E139" s="28"/>
      <c r="F139" s="28"/>
      <c r="G139" s="28"/>
      <c r="H139" s="28"/>
      <c r="I139" s="28"/>
      <c r="J139" s="28"/>
      <c r="K139" s="28"/>
      <c r="L139" s="28"/>
      <c r="M139" s="28"/>
      <c r="N139" s="28"/>
      <c r="O139" s="28"/>
      <c r="P139" s="28"/>
      <c r="Q139" s="28"/>
      <c r="R139" s="28"/>
      <c r="S139" s="28"/>
      <c r="T139" s="365"/>
    </row>
    <row r="140" spans="3:20" x14ac:dyDescent="0.25">
      <c r="C140" s="364"/>
      <c r="D140" s="28"/>
      <c r="E140" s="28"/>
      <c r="F140" s="28"/>
      <c r="G140" s="28"/>
      <c r="H140" s="28"/>
      <c r="I140" s="28"/>
      <c r="J140" s="28"/>
      <c r="K140" s="28"/>
      <c r="L140" s="28"/>
      <c r="M140" s="28"/>
      <c r="N140" s="28"/>
      <c r="O140" s="28"/>
      <c r="P140" s="28"/>
      <c r="Q140" s="28"/>
      <c r="R140" s="28"/>
      <c r="S140" s="28"/>
      <c r="T140" s="365"/>
    </row>
    <row r="141" spans="3:20" x14ac:dyDescent="0.25">
      <c r="C141" s="364"/>
      <c r="D141" s="28"/>
      <c r="E141" s="28"/>
      <c r="F141" s="28"/>
      <c r="G141" s="28"/>
      <c r="H141" s="28"/>
      <c r="I141" s="28"/>
      <c r="J141" s="28"/>
      <c r="K141" s="28"/>
      <c r="L141" s="28"/>
      <c r="M141" s="28"/>
      <c r="N141" s="28"/>
      <c r="O141" s="28"/>
      <c r="P141" s="28"/>
      <c r="Q141" s="28"/>
      <c r="R141" s="28"/>
      <c r="S141" s="28"/>
      <c r="T141" s="365"/>
    </row>
    <row r="142" spans="3:20" x14ac:dyDescent="0.25">
      <c r="C142" s="364"/>
      <c r="D142" s="28"/>
      <c r="E142" s="28"/>
      <c r="F142" s="28"/>
      <c r="G142" s="28"/>
      <c r="H142" s="28"/>
      <c r="I142" s="28"/>
      <c r="J142" s="28"/>
      <c r="K142" s="28"/>
      <c r="L142" s="28"/>
      <c r="M142" s="28"/>
      <c r="N142" s="28"/>
      <c r="O142" s="28"/>
      <c r="P142" s="28"/>
      <c r="Q142" s="28"/>
      <c r="R142" s="28"/>
      <c r="S142" s="28"/>
      <c r="T142" s="365"/>
    </row>
    <row r="143" spans="3:20" x14ac:dyDescent="0.25">
      <c r="C143" s="364"/>
      <c r="D143" s="28"/>
      <c r="E143" s="28"/>
      <c r="F143" s="28"/>
      <c r="G143" s="28"/>
      <c r="H143" s="28"/>
      <c r="I143" s="28"/>
      <c r="J143" s="28"/>
      <c r="K143" s="28"/>
      <c r="L143" s="28"/>
      <c r="M143" s="28"/>
      <c r="N143" s="28"/>
      <c r="O143" s="28"/>
      <c r="P143" s="28"/>
      <c r="Q143" s="28"/>
      <c r="R143" s="28"/>
      <c r="S143" s="28"/>
      <c r="T143" s="365"/>
    </row>
    <row r="144" spans="3:20" x14ac:dyDescent="0.25">
      <c r="C144" s="364"/>
      <c r="D144" s="28"/>
      <c r="E144" s="28"/>
      <c r="F144" s="28"/>
      <c r="G144" s="28"/>
      <c r="H144" s="28"/>
      <c r="I144" s="28"/>
      <c r="J144" s="28"/>
      <c r="K144" s="28"/>
      <c r="L144" s="28"/>
      <c r="M144" s="28"/>
      <c r="N144" s="28"/>
      <c r="O144" s="28"/>
      <c r="P144" s="28"/>
      <c r="Q144" s="28"/>
      <c r="R144" s="28"/>
      <c r="S144" s="28"/>
      <c r="T144" s="365"/>
    </row>
    <row r="145" spans="3:20" x14ac:dyDescent="0.25">
      <c r="C145" s="364"/>
      <c r="D145" s="28"/>
      <c r="E145" s="28"/>
      <c r="F145" s="28"/>
      <c r="G145" s="28"/>
      <c r="H145" s="28"/>
      <c r="I145" s="28"/>
      <c r="J145" s="28"/>
      <c r="K145" s="28"/>
      <c r="L145" s="28"/>
      <c r="M145" s="28"/>
      <c r="N145" s="28"/>
      <c r="O145" s="28"/>
      <c r="P145" s="28"/>
      <c r="Q145" s="28"/>
      <c r="R145" s="28"/>
      <c r="S145" s="28"/>
      <c r="T145" s="365"/>
    </row>
    <row r="146" spans="3:20" x14ac:dyDescent="0.25">
      <c r="C146" s="364"/>
      <c r="D146" s="28"/>
      <c r="E146" s="28"/>
      <c r="F146" s="28"/>
      <c r="G146" s="28"/>
      <c r="H146" s="28"/>
      <c r="I146" s="28"/>
      <c r="J146" s="28"/>
      <c r="K146" s="28"/>
      <c r="L146" s="28"/>
      <c r="M146" s="28"/>
      <c r="N146" s="28"/>
      <c r="O146" s="28"/>
      <c r="P146" s="28"/>
      <c r="Q146" s="28"/>
      <c r="R146" s="28"/>
      <c r="S146" s="28"/>
      <c r="T146" s="365"/>
    </row>
    <row r="147" spans="3:20" x14ac:dyDescent="0.25">
      <c r="C147" s="364"/>
      <c r="D147" s="28"/>
      <c r="E147" s="28"/>
      <c r="F147" s="28"/>
      <c r="G147" s="28"/>
      <c r="H147" s="28"/>
      <c r="I147" s="28"/>
      <c r="J147" s="28"/>
      <c r="K147" s="28"/>
      <c r="L147" s="28"/>
      <c r="M147" s="28"/>
      <c r="N147" s="28"/>
      <c r="O147" s="28"/>
      <c r="P147" s="28"/>
      <c r="Q147" s="28"/>
      <c r="R147" s="28"/>
      <c r="S147" s="28"/>
      <c r="T147" s="365"/>
    </row>
    <row r="148" spans="3:20" x14ac:dyDescent="0.25">
      <c r="C148" s="364"/>
      <c r="D148" s="28"/>
      <c r="E148" s="28"/>
      <c r="F148" s="28"/>
      <c r="G148" s="28"/>
      <c r="H148" s="28"/>
      <c r="I148" s="28"/>
      <c r="J148" s="28"/>
      <c r="K148" s="28"/>
      <c r="L148" s="28"/>
      <c r="M148" s="28"/>
      <c r="N148" s="28"/>
      <c r="O148" s="28"/>
      <c r="P148" s="28"/>
      <c r="Q148" s="28"/>
      <c r="R148" s="28"/>
      <c r="S148" s="28"/>
      <c r="T148" s="365"/>
    </row>
    <row r="149" spans="3:20" x14ac:dyDescent="0.25">
      <c r="C149" s="364"/>
      <c r="D149" s="28"/>
      <c r="E149" s="28"/>
      <c r="F149" s="28"/>
      <c r="G149" s="28"/>
      <c r="H149" s="28"/>
      <c r="I149" s="28"/>
      <c r="J149" s="28"/>
      <c r="K149" s="28"/>
      <c r="L149" s="28"/>
      <c r="M149" s="28"/>
      <c r="N149" s="28"/>
      <c r="O149" s="28"/>
      <c r="P149" s="28"/>
      <c r="Q149" s="28"/>
      <c r="R149" s="28"/>
      <c r="S149" s="28"/>
      <c r="T149" s="365"/>
    </row>
    <row r="150" spans="3:20" x14ac:dyDescent="0.25">
      <c r="C150" s="364"/>
      <c r="D150" s="28"/>
      <c r="E150" s="28"/>
      <c r="F150" s="28"/>
      <c r="G150" s="28"/>
      <c r="H150" s="28"/>
      <c r="I150" s="28"/>
      <c r="J150" s="28"/>
      <c r="K150" s="28"/>
      <c r="L150" s="28"/>
      <c r="M150" s="28"/>
      <c r="N150" s="28"/>
      <c r="O150" s="28"/>
      <c r="P150" s="28"/>
      <c r="Q150" s="28"/>
      <c r="R150" s="28"/>
      <c r="S150" s="28"/>
      <c r="T150" s="365"/>
    </row>
    <row r="151" spans="3:20" x14ac:dyDescent="0.25">
      <c r="C151" s="364"/>
      <c r="D151" s="28"/>
      <c r="E151" s="28"/>
      <c r="F151" s="28"/>
      <c r="G151" s="28"/>
      <c r="H151" s="28"/>
      <c r="I151" s="28"/>
      <c r="J151" s="28"/>
      <c r="K151" s="28"/>
      <c r="L151" s="28"/>
      <c r="M151" s="28"/>
      <c r="N151" s="28"/>
      <c r="O151" s="28"/>
      <c r="P151" s="28"/>
      <c r="Q151" s="28"/>
      <c r="R151" s="28"/>
      <c r="S151" s="28"/>
      <c r="T151" s="365"/>
    </row>
    <row r="152" spans="3:20" x14ac:dyDescent="0.25">
      <c r="C152" s="364"/>
      <c r="D152" s="28"/>
      <c r="E152" s="28"/>
      <c r="F152" s="28"/>
      <c r="G152" s="28"/>
      <c r="H152" s="28"/>
      <c r="I152" s="28"/>
      <c r="J152" s="28"/>
      <c r="K152" s="28"/>
      <c r="L152" s="28"/>
      <c r="M152" s="28"/>
      <c r="N152" s="28"/>
      <c r="O152" s="28"/>
      <c r="P152" s="28"/>
      <c r="Q152" s="28"/>
      <c r="R152" s="28"/>
      <c r="S152" s="28"/>
      <c r="T152" s="365"/>
    </row>
    <row r="153" spans="3:20" x14ac:dyDescent="0.25">
      <c r="C153" s="364"/>
      <c r="D153" s="28"/>
      <c r="E153" s="28"/>
      <c r="F153" s="28"/>
      <c r="G153" s="28"/>
      <c r="H153" s="28"/>
      <c r="I153" s="28"/>
      <c r="J153" s="28"/>
      <c r="K153" s="28"/>
      <c r="L153" s="28"/>
      <c r="M153" s="28"/>
      <c r="N153" s="28"/>
      <c r="O153" s="28"/>
      <c r="P153" s="28"/>
      <c r="Q153" s="28"/>
      <c r="R153" s="28"/>
      <c r="S153" s="28"/>
      <c r="T153" s="365"/>
    </row>
    <row r="154" spans="3:20" x14ac:dyDescent="0.25">
      <c r="C154" s="364"/>
      <c r="D154" s="28"/>
      <c r="E154" s="28"/>
      <c r="F154" s="28"/>
      <c r="G154" s="28"/>
      <c r="H154" s="28"/>
      <c r="I154" s="28"/>
      <c r="J154" s="28"/>
      <c r="K154" s="28"/>
      <c r="L154" s="28"/>
      <c r="M154" s="28"/>
      <c r="N154" s="28"/>
      <c r="O154" s="28"/>
      <c r="P154" s="28"/>
      <c r="Q154" s="28"/>
      <c r="R154" s="28"/>
      <c r="S154" s="28"/>
      <c r="T154" s="365"/>
    </row>
    <row r="155" spans="3:20" x14ac:dyDescent="0.25">
      <c r="C155" s="364"/>
      <c r="D155" s="28"/>
      <c r="E155" s="28"/>
      <c r="F155" s="28"/>
      <c r="G155" s="28"/>
      <c r="H155" s="28"/>
      <c r="I155" s="28"/>
      <c r="J155" s="28"/>
      <c r="K155" s="28"/>
      <c r="L155" s="28"/>
      <c r="M155" s="28"/>
      <c r="N155" s="28"/>
      <c r="O155" s="28"/>
      <c r="P155" s="28"/>
      <c r="Q155" s="28"/>
      <c r="R155" s="28"/>
      <c r="S155" s="28"/>
      <c r="T155" s="365"/>
    </row>
    <row r="156" spans="3:20" x14ac:dyDescent="0.25">
      <c r="C156" s="364"/>
      <c r="D156" s="28"/>
      <c r="E156" s="28"/>
      <c r="F156" s="28"/>
      <c r="G156" s="28"/>
      <c r="H156" s="28"/>
      <c r="I156" s="28"/>
      <c r="J156" s="28"/>
      <c r="K156" s="28"/>
      <c r="L156" s="28"/>
      <c r="M156" s="28"/>
      <c r="N156" s="28"/>
      <c r="O156" s="28"/>
      <c r="P156" s="28"/>
      <c r="Q156" s="28"/>
      <c r="R156" s="28"/>
      <c r="S156" s="28"/>
      <c r="T156" s="365"/>
    </row>
    <row r="157" spans="3:20" x14ac:dyDescent="0.25">
      <c r="C157" s="364"/>
      <c r="D157" s="28"/>
      <c r="E157" s="28"/>
      <c r="F157" s="28"/>
      <c r="G157" s="28"/>
      <c r="H157" s="28"/>
      <c r="I157" s="28"/>
      <c r="J157" s="28"/>
      <c r="K157" s="28"/>
      <c r="L157" s="28"/>
      <c r="M157" s="28"/>
      <c r="N157" s="28"/>
      <c r="O157" s="28"/>
      <c r="P157" s="28"/>
      <c r="Q157" s="28"/>
      <c r="R157" s="28"/>
      <c r="S157" s="28"/>
      <c r="T157" s="365"/>
    </row>
    <row r="158" spans="3:20" x14ac:dyDescent="0.25">
      <c r="C158" s="364"/>
      <c r="D158" s="28"/>
      <c r="E158" s="28"/>
      <c r="F158" s="28"/>
      <c r="G158" s="28"/>
      <c r="H158" s="28"/>
      <c r="I158" s="28"/>
      <c r="J158" s="28"/>
      <c r="K158" s="28"/>
      <c r="L158" s="28"/>
      <c r="M158" s="28"/>
      <c r="N158" s="28"/>
      <c r="O158" s="28"/>
      <c r="P158" s="28"/>
      <c r="Q158" s="28"/>
      <c r="R158" s="28"/>
      <c r="S158" s="28"/>
      <c r="T158" s="365"/>
    </row>
    <row r="159" spans="3:20" x14ac:dyDescent="0.25">
      <c r="C159" s="364"/>
      <c r="D159" s="28"/>
      <c r="E159" s="28"/>
      <c r="F159" s="28"/>
      <c r="G159" s="28"/>
      <c r="H159" s="28"/>
      <c r="I159" s="28"/>
      <c r="J159" s="28"/>
      <c r="K159" s="28"/>
      <c r="L159" s="28"/>
      <c r="M159" s="28"/>
      <c r="N159" s="28"/>
      <c r="O159" s="28"/>
      <c r="P159" s="28"/>
      <c r="Q159" s="28"/>
      <c r="R159" s="28"/>
      <c r="S159" s="28"/>
      <c r="T159" s="365"/>
    </row>
    <row r="160" spans="3:20" x14ac:dyDescent="0.25">
      <c r="C160" s="364"/>
      <c r="D160" s="28"/>
      <c r="E160" s="28"/>
      <c r="F160" s="28"/>
      <c r="G160" s="28"/>
      <c r="H160" s="28"/>
      <c r="I160" s="28"/>
      <c r="J160" s="28"/>
      <c r="K160" s="28"/>
      <c r="L160" s="28"/>
      <c r="M160" s="28"/>
      <c r="N160" s="28"/>
      <c r="O160" s="28"/>
      <c r="P160" s="28"/>
      <c r="Q160" s="28"/>
      <c r="R160" s="28"/>
      <c r="S160" s="28"/>
      <c r="T160" s="365"/>
    </row>
    <row r="161" spans="3:20" x14ac:dyDescent="0.25">
      <c r="C161" s="364"/>
      <c r="D161" s="28"/>
      <c r="E161" s="28"/>
      <c r="F161" s="28"/>
      <c r="G161" s="28"/>
      <c r="H161" s="28"/>
      <c r="I161" s="28"/>
      <c r="J161" s="28"/>
      <c r="K161" s="28"/>
      <c r="L161" s="28"/>
      <c r="M161" s="28"/>
      <c r="N161" s="28"/>
      <c r="O161" s="28"/>
      <c r="P161" s="28"/>
      <c r="Q161" s="28"/>
      <c r="R161" s="28"/>
      <c r="S161" s="28"/>
      <c r="T161" s="365"/>
    </row>
    <row r="162" spans="3:20" x14ac:dyDescent="0.25">
      <c r="C162" s="364"/>
      <c r="D162" s="28"/>
      <c r="E162" s="28"/>
      <c r="F162" s="28"/>
      <c r="G162" s="28"/>
      <c r="H162" s="28"/>
      <c r="I162" s="28"/>
      <c r="J162" s="28"/>
      <c r="K162" s="28"/>
      <c r="L162" s="28"/>
      <c r="M162" s="28"/>
      <c r="N162" s="28"/>
      <c r="O162" s="28"/>
      <c r="P162" s="28"/>
      <c r="Q162" s="28"/>
      <c r="R162" s="28"/>
      <c r="S162" s="28"/>
      <c r="T162" s="365"/>
    </row>
    <row r="163" spans="3:20" x14ac:dyDescent="0.25">
      <c r="C163" s="366"/>
      <c r="D163" s="367"/>
      <c r="E163" s="367"/>
      <c r="F163" s="367"/>
      <c r="G163" s="367"/>
      <c r="H163" s="367"/>
      <c r="I163" s="367"/>
      <c r="J163" s="367"/>
      <c r="K163" s="367"/>
      <c r="L163" s="367"/>
      <c r="M163" s="367"/>
      <c r="N163" s="367"/>
      <c r="O163" s="367"/>
      <c r="P163" s="367"/>
      <c r="Q163" s="367"/>
      <c r="R163" s="367"/>
      <c r="S163" s="367"/>
      <c r="T163" s="36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CC33"/>
  </sheetPr>
  <dimension ref="A1:AR203"/>
  <sheetViews>
    <sheetView zoomScale="85" zoomScaleNormal="85" workbookViewId="0">
      <pane ySplit="2" topLeftCell="A75" activePane="bottomLeft" state="frozen"/>
      <selection pane="bottomLeft" activeCell="W139" sqref="W139"/>
    </sheetView>
  </sheetViews>
  <sheetFormatPr defaultRowHeight="15" x14ac:dyDescent="0.25"/>
  <cols>
    <col min="1" max="1" width="10.85546875" style="1" customWidth="1"/>
    <col min="2" max="2" width="5.85546875" style="1" customWidth="1"/>
    <col min="3" max="3" width="5.85546875" style="130" customWidth="1"/>
    <col min="4" max="4" width="7.28515625" style="132" customWidth="1"/>
    <col min="5" max="5" width="24.85546875" style="2" customWidth="1"/>
    <col min="6" max="6" width="17.7109375" style="2" customWidth="1"/>
    <col min="7" max="7" width="7" style="2" customWidth="1"/>
    <col min="8" max="8" width="9.28515625" style="2" customWidth="1"/>
    <col min="9" max="20" width="6.140625" style="2" customWidth="1"/>
    <col min="21" max="21" width="7" style="127" customWidth="1"/>
    <col min="22" max="22" width="7.7109375" style="2" customWidth="1"/>
    <col min="23" max="23" width="39.85546875" style="1" customWidth="1"/>
    <col min="24" max="24" width="58.5703125" style="149" customWidth="1"/>
    <col min="25" max="28" width="9.140625" style="1"/>
    <col min="29" max="40" width="5.5703125" style="1" customWidth="1"/>
    <col min="41" max="16384" width="9.140625" style="1"/>
  </cols>
  <sheetData>
    <row r="1" spans="1:29" ht="19.5" customHeight="1" x14ac:dyDescent="0.25">
      <c r="D1" s="602" t="s">
        <v>81</v>
      </c>
      <c r="E1" s="635" t="s">
        <v>43</v>
      </c>
      <c r="F1" s="635"/>
      <c r="G1" s="635"/>
      <c r="H1" s="637" t="s">
        <v>5</v>
      </c>
      <c r="I1" s="639" t="s">
        <v>16</v>
      </c>
      <c r="J1" s="639"/>
      <c r="K1" s="639"/>
      <c r="L1" s="639"/>
      <c r="M1" s="639"/>
      <c r="N1" s="639"/>
      <c r="O1" s="639"/>
      <c r="P1" s="639"/>
      <c r="Q1" s="639"/>
      <c r="R1" s="639"/>
      <c r="S1" s="639"/>
      <c r="T1" s="639"/>
      <c r="U1" s="602"/>
      <c r="V1" s="602" t="s">
        <v>81</v>
      </c>
      <c r="W1" s="640" t="s">
        <v>82</v>
      </c>
      <c r="X1" s="628" t="s">
        <v>83</v>
      </c>
      <c r="Y1" s="34"/>
      <c r="Z1" s="34"/>
      <c r="AA1" s="34"/>
      <c r="AB1" s="34"/>
      <c r="AC1" s="34"/>
    </row>
    <row r="2" spans="1:29" ht="19.5" customHeight="1" thickBot="1" x14ac:dyDescent="0.3">
      <c r="D2" s="602"/>
      <c r="E2" s="636"/>
      <c r="F2" s="636"/>
      <c r="G2" s="636"/>
      <c r="H2" s="638"/>
      <c r="I2" s="518" t="s">
        <v>15</v>
      </c>
      <c r="J2" s="518" t="s">
        <v>0</v>
      </c>
      <c r="K2" s="518" t="s">
        <v>1</v>
      </c>
      <c r="L2" s="518" t="s">
        <v>2</v>
      </c>
      <c r="M2" s="518" t="s">
        <v>8</v>
      </c>
      <c r="N2" s="518" t="s">
        <v>9</v>
      </c>
      <c r="O2" s="518" t="s">
        <v>10</v>
      </c>
      <c r="P2" s="518" t="s">
        <v>11</v>
      </c>
      <c r="Q2" s="518" t="s">
        <v>12</v>
      </c>
      <c r="R2" s="518" t="s">
        <v>13</v>
      </c>
      <c r="S2" s="518" t="s">
        <v>3</v>
      </c>
      <c r="T2" s="518" t="s">
        <v>14</v>
      </c>
      <c r="U2" s="602"/>
      <c r="V2" s="602"/>
      <c r="W2" s="640"/>
      <c r="X2" s="629"/>
      <c r="Y2" s="34"/>
      <c r="Z2" s="34"/>
      <c r="AA2" s="34"/>
      <c r="AB2" s="34"/>
      <c r="AC2" s="34"/>
    </row>
    <row r="3" spans="1:29" ht="36" customHeight="1" thickBot="1" x14ac:dyDescent="0.3">
      <c r="D3" s="218"/>
      <c r="E3" s="219" t="s">
        <v>73</v>
      </c>
      <c r="F3" s="220"/>
      <c r="G3" s="220"/>
      <c r="H3" s="220"/>
      <c r="I3" s="220"/>
      <c r="J3" s="220"/>
      <c r="K3" s="220"/>
      <c r="L3" s="220"/>
      <c r="M3" s="220"/>
      <c r="N3" s="220"/>
      <c r="O3" s="220"/>
      <c r="P3" s="220"/>
      <c r="Q3" s="220"/>
      <c r="R3" s="220"/>
      <c r="S3" s="220"/>
      <c r="T3" s="220"/>
      <c r="U3" s="221"/>
      <c r="V3" s="140"/>
      <c r="W3" s="141"/>
      <c r="X3" s="148"/>
    </row>
    <row r="4" spans="1:29" ht="9" customHeight="1" x14ac:dyDescent="0.25">
      <c r="D4" s="122"/>
      <c r="E4" s="293"/>
      <c r="F4" s="123"/>
      <c r="G4" s="123"/>
      <c r="H4" s="123"/>
      <c r="I4" s="123"/>
      <c r="J4" s="123"/>
      <c r="K4" s="123"/>
      <c r="L4" s="123"/>
      <c r="M4" s="123"/>
      <c r="N4" s="123"/>
      <c r="O4" s="123"/>
      <c r="P4" s="123"/>
      <c r="Q4" s="123"/>
      <c r="R4" s="123"/>
      <c r="S4" s="123"/>
      <c r="T4" s="123"/>
      <c r="U4" s="74"/>
      <c r="V4" s="140"/>
      <c r="W4" s="141"/>
      <c r="X4" s="148"/>
    </row>
    <row r="5" spans="1:29" ht="18.75" customHeight="1" x14ac:dyDescent="0.25">
      <c r="D5" s="19"/>
      <c r="E5" s="177" t="s">
        <v>174</v>
      </c>
      <c r="F5" s="129"/>
      <c r="G5" s="129"/>
      <c r="H5" s="129"/>
      <c r="I5" s="129"/>
      <c r="J5" s="129"/>
      <c r="K5" s="129"/>
      <c r="L5" s="129"/>
      <c r="M5" s="129"/>
      <c r="N5" s="129"/>
      <c r="O5" s="129"/>
      <c r="P5" s="129"/>
      <c r="Q5" s="129"/>
      <c r="R5" s="129"/>
      <c r="S5" s="129"/>
      <c r="T5" s="129"/>
      <c r="U5" s="105"/>
      <c r="V5" s="140"/>
      <c r="W5" s="141"/>
      <c r="X5" s="148"/>
    </row>
    <row r="6" spans="1:29" ht="9.75" customHeight="1" x14ac:dyDescent="0.25">
      <c r="D6" s="19"/>
      <c r="E6" s="162"/>
      <c r="F6" s="7"/>
      <c r="G6" s="7"/>
      <c r="H6" s="7"/>
      <c r="I6" s="7"/>
      <c r="J6" s="7"/>
      <c r="K6" s="7"/>
      <c r="L6" s="7"/>
      <c r="M6" s="7"/>
      <c r="N6" s="7"/>
      <c r="O6" s="7"/>
      <c r="P6" s="7"/>
      <c r="Q6" s="7"/>
      <c r="R6" s="7"/>
      <c r="S6" s="7"/>
      <c r="T6" s="7"/>
      <c r="U6" s="105"/>
      <c r="V6" s="140"/>
      <c r="W6" s="141"/>
      <c r="X6" s="148"/>
    </row>
    <row r="7" spans="1:29" x14ac:dyDescent="0.25">
      <c r="D7" s="19"/>
      <c r="E7" s="185" t="s">
        <v>60</v>
      </c>
      <c r="F7" s="186"/>
      <c r="G7" s="186"/>
      <c r="H7" s="186"/>
      <c r="I7" s="186"/>
      <c r="J7" s="186"/>
      <c r="K7" s="186"/>
      <c r="L7" s="186"/>
      <c r="M7" s="186"/>
      <c r="N7" s="186"/>
      <c r="O7" s="186"/>
      <c r="P7" s="186"/>
      <c r="Q7" s="186"/>
      <c r="R7" s="186"/>
      <c r="S7" s="186"/>
      <c r="T7" s="299"/>
      <c r="U7" s="105"/>
      <c r="V7" s="140"/>
      <c r="W7" s="141"/>
      <c r="X7" s="148"/>
    </row>
    <row r="8" spans="1:29" x14ac:dyDescent="0.25">
      <c r="D8" s="19"/>
      <c r="E8" s="184" t="s">
        <v>44</v>
      </c>
      <c r="F8" s="9"/>
      <c r="G8" s="9"/>
      <c r="H8" s="9"/>
      <c r="I8" s="9"/>
      <c r="J8" s="167" t="s">
        <v>96</v>
      </c>
      <c r="K8" s="9"/>
      <c r="L8" s="168" t="s">
        <v>97</v>
      </c>
      <c r="M8" s="9"/>
      <c r="N8" s="9"/>
      <c r="O8" s="126"/>
      <c r="P8" s="7"/>
      <c r="Q8" s="7"/>
      <c r="R8" s="7"/>
      <c r="S8" s="7"/>
      <c r="T8" s="17"/>
      <c r="U8" s="105"/>
      <c r="V8" s="140"/>
      <c r="W8" s="141"/>
      <c r="X8" s="148"/>
    </row>
    <row r="9" spans="1:29" x14ac:dyDescent="0.25">
      <c r="D9" s="19"/>
      <c r="E9" s="230"/>
      <c r="F9" s="188"/>
      <c r="G9" s="187" t="s">
        <v>24</v>
      </c>
      <c r="H9" s="188"/>
      <c r="I9" s="188"/>
      <c r="J9" s="458">
        <f>+Calculation!J9</f>
        <v>1</v>
      </c>
      <c r="K9" s="197"/>
      <c r="L9" s="458">
        <f>+Calculation!L9</f>
        <v>0</v>
      </c>
      <c r="M9" s="188"/>
      <c r="N9" s="188"/>
      <c r="O9" s="190"/>
      <c r="P9" s="7"/>
      <c r="Q9" s="7"/>
      <c r="R9" s="7"/>
      <c r="S9" s="7"/>
      <c r="T9" s="17"/>
      <c r="U9" s="105"/>
      <c r="V9" s="140"/>
      <c r="W9" s="141"/>
      <c r="X9" s="148"/>
    </row>
    <row r="10" spans="1:29" x14ac:dyDescent="0.25">
      <c r="D10" s="19"/>
      <c r="E10" s="230"/>
      <c r="F10" s="188"/>
      <c r="G10" s="187" t="s">
        <v>25</v>
      </c>
      <c r="H10" s="188"/>
      <c r="I10" s="188"/>
      <c r="J10" s="458">
        <f>+Calculation!J10</f>
        <v>0</v>
      </c>
      <c r="K10" s="197"/>
      <c r="L10" s="458">
        <f>+Calculation!L10</f>
        <v>0.85</v>
      </c>
      <c r="M10" s="188"/>
      <c r="N10" s="188"/>
      <c r="O10" s="190"/>
      <c r="P10" s="7"/>
      <c r="Q10" s="7"/>
      <c r="R10" s="7"/>
      <c r="S10" s="7"/>
      <c r="T10" s="17"/>
      <c r="U10" s="105"/>
      <c r="V10" s="140"/>
      <c r="W10" s="141"/>
      <c r="X10" s="148"/>
    </row>
    <row r="11" spans="1:29" x14ac:dyDescent="0.25">
      <c r="D11" s="19"/>
      <c r="E11" s="300"/>
      <c r="F11" s="195"/>
      <c r="G11" s="194" t="s">
        <v>26</v>
      </c>
      <c r="H11" s="195"/>
      <c r="I11" s="195"/>
      <c r="J11" s="459">
        <f>+Calculation!J11</f>
        <v>1.1000000000000001</v>
      </c>
      <c r="K11" s="210"/>
      <c r="L11" s="459">
        <f>+Calculation!L11</f>
        <v>0</v>
      </c>
      <c r="M11" s="195"/>
      <c r="N11" s="195"/>
      <c r="O11" s="196"/>
      <c r="P11" s="7"/>
      <c r="Q11" s="7"/>
      <c r="R11" s="7"/>
      <c r="S11" s="7"/>
      <c r="T11" s="17"/>
      <c r="U11" s="105"/>
      <c r="V11" s="140"/>
      <c r="W11" s="141"/>
      <c r="X11" s="148"/>
    </row>
    <row r="12" spans="1:29" x14ac:dyDescent="0.25">
      <c r="D12" s="19"/>
      <c r="E12" s="184" t="s">
        <v>184</v>
      </c>
      <c r="F12" s="9"/>
      <c r="G12" s="9"/>
      <c r="H12" s="99"/>
      <c r="I12" s="9"/>
      <c r="J12" s="641" t="s">
        <v>21</v>
      </c>
      <c r="K12" s="642"/>
      <c r="L12" s="643" t="s">
        <v>22</v>
      </c>
      <c r="M12" s="644"/>
      <c r="N12" s="645" t="s">
        <v>23</v>
      </c>
      <c r="O12" s="646"/>
      <c r="P12" s="7"/>
      <c r="Q12" s="7"/>
      <c r="R12" s="7"/>
      <c r="S12" s="7"/>
      <c r="T12" s="17"/>
      <c r="U12" s="105"/>
      <c r="V12" s="140"/>
      <c r="W12" s="141"/>
      <c r="X12" s="148"/>
    </row>
    <row r="13" spans="1:29" x14ac:dyDescent="0.25">
      <c r="D13" s="19"/>
      <c r="E13" s="15"/>
      <c r="F13" s="7"/>
      <c r="G13" s="7"/>
      <c r="H13" s="7"/>
      <c r="I13" s="17"/>
      <c r="J13" s="165" t="s">
        <v>94</v>
      </c>
      <c r="K13" s="17"/>
      <c r="L13" s="166" t="s">
        <v>95</v>
      </c>
      <c r="M13" s="17"/>
      <c r="N13" s="460" t="s">
        <v>244</v>
      </c>
      <c r="O13" s="461"/>
      <c r="P13" s="7"/>
      <c r="Q13" s="7"/>
      <c r="R13" s="7"/>
      <c r="S13" s="7"/>
      <c r="T13" s="17"/>
      <c r="U13" s="105"/>
      <c r="V13" s="140"/>
      <c r="W13" s="141"/>
      <c r="X13" s="148"/>
    </row>
    <row r="14" spans="1:29" ht="23.25" customHeight="1" x14ac:dyDescent="0.25">
      <c r="A14" s="348">
        <v>1</v>
      </c>
      <c r="D14" s="19"/>
      <c r="E14" s="301" t="s">
        <v>101</v>
      </c>
      <c r="F14" s="187" t="s">
        <v>102</v>
      </c>
      <c r="G14" s="199"/>
      <c r="H14" s="200"/>
      <c r="I14" s="201"/>
      <c r="J14" s="208">
        <f>+Calculation!J14</f>
        <v>1</v>
      </c>
      <c r="K14" s="192"/>
      <c r="L14" s="209">
        <f>+Calculation!L14</f>
        <v>0</v>
      </c>
      <c r="M14" s="192"/>
      <c r="N14" s="465">
        <f>+Calculation!N14</f>
        <v>1</v>
      </c>
      <c r="O14" s="462"/>
      <c r="P14" s="7"/>
      <c r="Q14" s="7"/>
      <c r="R14" s="7"/>
      <c r="S14" s="7"/>
      <c r="T14" s="17"/>
      <c r="U14" s="105"/>
      <c r="V14" s="140"/>
      <c r="W14" s="141"/>
      <c r="X14" s="148"/>
    </row>
    <row r="15" spans="1:29" x14ac:dyDescent="0.25">
      <c r="D15" s="19"/>
      <c r="E15" s="302" t="s">
        <v>50</v>
      </c>
      <c r="F15" s="202" t="s">
        <v>32</v>
      </c>
      <c r="G15" s="12"/>
      <c r="H15" s="203"/>
      <c r="I15" s="204"/>
      <c r="J15" s="205">
        <f>+Calculation!J15</f>
        <v>0.5</v>
      </c>
      <c r="K15" s="206"/>
      <c r="L15" s="207">
        <f>+Calculation!L15</f>
        <v>2</v>
      </c>
      <c r="M15" s="206"/>
      <c r="N15" s="466">
        <f>+Calculation!N15</f>
        <v>2.5</v>
      </c>
      <c r="O15" s="463"/>
      <c r="P15" s="7"/>
      <c r="Q15" s="7"/>
      <c r="R15" s="7"/>
      <c r="S15" s="7"/>
      <c r="T15" s="17"/>
      <c r="U15" s="105"/>
      <c r="V15" s="140"/>
      <c r="W15" s="141"/>
      <c r="X15" s="148"/>
    </row>
    <row r="16" spans="1:29" x14ac:dyDescent="0.25">
      <c r="D16" s="19"/>
      <c r="E16" s="303" t="s">
        <v>17</v>
      </c>
      <c r="F16" s="187" t="s">
        <v>33</v>
      </c>
      <c r="G16" s="188"/>
      <c r="H16" s="189"/>
      <c r="I16" s="190"/>
      <c r="J16" s="191">
        <f>+Calculation!J16</f>
        <v>0.5</v>
      </c>
      <c r="K16" s="192"/>
      <c r="L16" s="193">
        <f>+Calculation!L16</f>
        <v>2</v>
      </c>
      <c r="M16" s="192"/>
      <c r="N16" s="465">
        <f>+Calculation!N16</f>
        <v>2.5</v>
      </c>
      <c r="O16" s="462"/>
      <c r="P16" s="7"/>
      <c r="Q16" s="7"/>
      <c r="R16" s="7"/>
      <c r="S16" s="7"/>
      <c r="T16" s="17"/>
      <c r="U16" s="105"/>
      <c r="V16" s="140"/>
      <c r="W16" s="141"/>
      <c r="X16" s="148"/>
    </row>
    <row r="17" spans="1:26" ht="15.75" thickBot="1" x14ac:dyDescent="0.3">
      <c r="D17" s="19"/>
      <c r="E17" s="304" t="s">
        <v>18</v>
      </c>
      <c r="F17" s="212" t="s">
        <v>34</v>
      </c>
      <c r="G17" s="13"/>
      <c r="H17" s="213"/>
      <c r="I17" s="198"/>
      <c r="J17" s="214">
        <f>+Calculation!J17</f>
        <v>0.5</v>
      </c>
      <c r="K17" s="215"/>
      <c r="L17" s="216">
        <f>+Calculation!L17</f>
        <v>2</v>
      </c>
      <c r="M17" s="215"/>
      <c r="N17" s="467">
        <f>+Calculation!N17</f>
        <v>2.5</v>
      </c>
      <c r="O17" s="464"/>
      <c r="P17" s="7"/>
      <c r="Q17" s="7"/>
      <c r="R17" s="7"/>
      <c r="S17" s="7"/>
      <c r="T17" s="17"/>
      <c r="U17" s="105"/>
      <c r="V17" s="140"/>
      <c r="W17" s="141"/>
      <c r="X17" s="148"/>
    </row>
    <row r="18" spans="1:26" x14ac:dyDescent="0.25">
      <c r="D18" s="19"/>
      <c r="E18" s="305" t="s">
        <v>98</v>
      </c>
      <c r="F18" s="217"/>
      <c r="G18" s="217"/>
      <c r="H18" s="217"/>
      <c r="I18" s="217"/>
      <c r="J18" s="217"/>
      <c r="K18" s="217"/>
      <c r="L18" s="217"/>
      <c r="M18" s="217"/>
      <c r="N18" s="217"/>
      <c r="O18" s="217"/>
      <c r="P18" s="217"/>
      <c r="Q18" s="217"/>
      <c r="R18" s="217"/>
      <c r="S18" s="217"/>
      <c r="T18" s="306"/>
      <c r="U18" s="105"/>
      <c r="V18" s="140"/>
      <c r="W18" s="141"/>
      <c r="X18" s="148"/>
    </row>
    <row r="19" spans="1:26" x14ac:dyDescent="0.25">
      <c r="D19" s="19"/>
      <c r="E19" s="184"/>
      <c r="F19" s="9"/>
      <c r="G19" s="9"/>
      <c r="H19" s="9"/>
      <c r="I19" s="211" t="s">
        <v>15</v>
      </c>
      <c r="J19" s="211" t="s">
        <v>0</v>
      </c>
      <c r="K19" s="211" t="s">
        <v>1</v>
      </c>
      <c r="L19" s="211" t="s">
        <v>2</v>
      </c>
      <c r="M19" s="211" t="s">
        <v>8</v>
      </c>
      <c r="N19" s="211" t="s">
        <v>9</v>
      </c>
      <c r="O19" s="211" t="s">
        <v>10</v>
      </c>
      <c r="P19" s="211" t="s">
        <v>11</v>
      </c>
      <c r="Q19" s="211" t="s">
        <v>12</v>
      </c>
      <c r="R19" s="211" t="s">
        <v>13</v>
      </c>
      <c r="S19" s="211" t="s">
        <v>3</v>
      </c>
      <c r="T19" s="307" t="s">
        <v>14</v>
      </c>
      <c r="U19" s="105"/>
      <c r="V19" s="140"/>
      <c r="W19" s="141"/>
      <c r="X19" s="148"/>
    </row>
    <row r="20" spans="1:26" x14ac:dyDescent="0.25">
      <c r="A20" s="34"/>
      <c r="B20" s="34"/>
      <c r="D20" s="19"/>
      <c r="E20" s="180" t="s">
        <v>87</v>
      </c>
      <c r="F20" s="163" t="s">
        <v>88</v>
      </c>
      <c r="G20" s="7"/>
      <c r="H20" s="7"/>
      <c r="I20" s="172">
        <f>+Calculation!I20</f>
        <v>1</v>
      </c>
      <c r="J20" s="173">
        <f>+Calculation!J20</f>
        <v>1</v>
      </c>
      <c r="K20" s="173">
        <f>+Calculation!K20</f>
        <v>1</v>
      </c>
      <c r="L20" s="173">
        <f>+Calculation!L20</f>
        <v>1.1000000000000001</v>
      </c>
      <c r="M20" s="173">
        <f>+Calculation!M20</f>
        <v>0.8</v>
      </c>
      <c r="N20" s="173">
        <f>+Calculation!N20</f>
        <v>0.8</v>
      </c>
      <c r="O20" s="173">
        <f>+Calculation!O20</f>
        <v>0.9</v>
      </c>
      <c r="P20" s="173">
        <f>+Calculation!P20</f>
        <v>1</v>
      </c>
      <c r="Q20" s="173">
        <f>+Calculation!Q20</f>
        <v>0.7</v>
      </c>
      <c r="R20" s="173">
        <f>+Calculation!R20</f>
        <v>1</v>
      </c>
      <c r="S20" s="173">
        <f>+Calculation!S20</f>
        <v>1</v>
      </c>
      <c r="T20" s="179">
        <f>+Calculation!T20</f>
        <v>1</v>
      </c>
      <c r="U20" s="105"/>
      <c r="V20" s="140"/>
      <c r="W20" s="141"/>
      <c r="X20" s="148"/>
    </row>
    <row r="21" spans="1:26" x14ac:dyDescent="0.25">
      <c r="A21" s="34"/>
      <c r="B21" s="34"/>
      <c r="D21" s="19"/>
      <c r="E21" s="180"/>
      <c r="F21" s="164" t="s">
        <v>89</v>
      </c>
      <c r="G21" s="7"/>
      <c r="H21" s="7"/>
      <c r="I21" s="170">
        <f>+Calculation!I21</f>
        <v>0</v>
      </c>
      <c r="J21" s="171">
        <f>+Calculation!J21</f>
        <v>0</v>
      </c>
      <c r="K21" s="171">
        <f>+Calculation!K21</f>
        <v>0</v>
      </c>
      <c r="L21" s="171">
        <f>+Calculation!L21</f>
        <v>0.6</v>
      </c>
      <c r="M21" s="171">
        <f>+Calculation!M21</f>
        <v>0.7</v>
      </c>
      <c r="N21" s="171">
        <f>+Calculation!N21</f>
        <v>0.7</v>
      </c>
      <c r="O21" s="171">
        <f>+Calculation!O21</f>
        <v>0.25</v>
      </c>
      <c r="P21" s="171">
        <f>+Calculation!P21</f>
        <v>0</v>
      </c>
      <c r="Q21" s="171">
        <f>+Calculation!Q21</f>
        <v>0</v>
      </c>
      <c r="R21" s="171">
        <f>+Calculation!R21</f>
        <v>0</v>
      </c>
      <c r="S21" s="171">
        <f>+Calculation!S21</f>
        <v>0</v>
      </c>
      <c r="T21" s="181">
        <f>+Calculation!T21</f>
        <v>0</v>
      </c>
      <c r="U21" s="105"/>
      <c r="V21" s="140"/>
      <c r="W21" s="141"/>
      <c r="X21" s="148"/>
    </row>
    <row r="22" spans="1:26" ht="6.75" customHeight="1" x14ac:dyDescent="0.25">
      <c r="A22" s="34"/>
      <c r="B22" s="34"/>
      <c r="D22" s="19"/>
      <c r="E22" s="180"/>
      <c r="F22" s="30"/>
      <c r="G22" s="7"/>
      <c r="H22" s="7"/>
      <c r="I22" s="31"/>
      <c r="J22" s="31"/>
      <c r="K22" s="31"/>
      <c r="L22" s="31"/>
      <c r="M22" s="31"/>
      <c r="N22" s="31"/>
      <c r="O22" s="31"/>
      <c r="P22" s="31"/>
      <c r="Q22" s="31"/>
      <c r="R22" s="31"/>
      <c r="S22" s="31"/>
      <c r="T22" s="18"/>
      <c r="U22" s="105"/>
      <c r="V22" s="140"/>
      <c r="W22" s="141"/>
      <c r="X22" s="148"/>
      <c r="Z22" s="107" t="s">
        <v>59</v>
      </c>
    </row>
    <row r="23" spans="1:26" x14ac:dyDescent="0.25">
      <c r="A23" s="34"/>
      <c r="B23" s="34"/>
      <c r="D23" s="19"/>
      <c r="E23" s="180" t="s">
        <v>50</v>
      </c>
      <c r="F23" s="163" t="s">
        <v>90</v>
      </c>
      <c r="G23" s="7"/>
      <c r="H23" s="7"/>
      <c r="I23" s="172">
        <f>+Calculation!I23</f>
        <v>0</v>
      </c>
      <c r="J23" s="173">
        <f>+Calculation!J23</f>
        <v>0</v>
      </c>
      <c r="K23" s="173">
        <f>+Calculation!K23</f>
        <v>0</v>
      </c>
      <c r="L23" s="173">
        <f>+Calculation!L23</f>
        <v>0</v>
      </c>
      <c r="M23" s="173">
        <f>+Calculation!M23</f>
        <v>0</v>
      </c>
      <c r="N23" s="173">
        <f>+Calculation!N23</f>
        <v>0</v>
      </c>
      <c r="O23" s="173">
        <f>+Calculation!O23</f>
        <v>0</v>
      </c>
      <c r="P23" s="173">
        <f>+Calculation!P23</f>
        <v>0</v>
      </c>
      <c r="Q23" s="173">
        <f>+Calculation!Q23</f>
        <v>0</v>
      </c>
      <c r="R23" s="173">
        <f>+Calculation!R23</f>
        <v>0</v>
      </c>
      <c r="S23" s="173">
        <f>+Calculation!S23</f>
        <v>0</v>
      </c>
      <c r="T23" s="179">
        <f>+Calculation!T23</f>
        <v>0</v>
      </c>
      <c r="U23" s="105"/>
      <c r="V23" s="140"/>
      <c r="W23" s="141"/>
      <c r="X23" s="148"/>
      <c r="Z23" s="102" t="s">
        <v>111</v>
      </c>
    </row>
    <row r="24" spans="1:26" x14ac:dyDescent="0.25">
      <c r="A24" s="34"/>
      <c r="B24" s="34"/>
      <c r="D24" s="19"/>
      <c r="E24" s="180"/>
      <c r="F24" s="164" t="s">
        <v>91</v>
      </c>
      <c r="G24" s="7"/>
      <c r="H24" s="7"/>
      <c r="I24" s="170">
        <f>+Calculation!I24</f>
        <v>2.5</v>
      </c>
      <c r="J24" s="171">
        <f>+Calculation!J24</f>
        <v>2.5</v>
      </c>
      <c r="K24" s="171">
        <f>+Calculation!K24</f>
        <v>2.5</v>
      </c>
      <c r="L24" s="171">
        <f>+Calculation!L24</f>
        <v>2.5</v>
      </c>
      <c r="M24" s="171">
        <f>+Calculation!M24</f>
        <v>2.5</v>
      </c>
      <c r="N24" s="171">
        <f>+Calculation!N24</f>
        <v>3</v>
      </c>
      <c r="O24" s="171">
        <f>+Calculation!O24</f>
        <v>3</v>
      </c>
      <c r="P24" s="171">
        <f>+Calculation!P24</f>
        <v>3</v>
      </c>
      <c r="Q24" s="171">
        <f>+Calculation!Q24</f>
        <v>2.5</v>
      </c>
      <c r="R24" s="171">
        <f>+Calculation!R24</f>
        <v>2.5</v>
      </c>
      <c r="S24" s="171">
        <f>+Calculation!S24</f>
        <v>2.5</v>
      </c>
      <c r="T24" s="181">
        <f>+Calculation!T24</f>
        <v>2.5</v>
      </c>
      <c r="U24" s="105"/>
      <c r="V24" s="140"/>
      <c r="W24" s="141"/>
      <c r="X24" s="148"/>
    </row>
    <row r="25" spans="1:26" ht="6.75" customHeight="1" x14ac:dyDescent="0.25">
      <c r="A25" s="34"/>
      <c r="B25" s="34"/>
      <c r="D25" s="19"/>
      <c r="E25" s="180"/>
      <c r="F25" s="30"/>
      <c r="G25" s="7"/>
      <c r="H25" s="7"/>
      <c r="I25" s="31"/>
      <c r="J25" s="31"/>
      <c r="K25" s="31"/>
      <c r="L25" s="31"/>
      <c r="M25" s="31"/>
      <c r="N25" s="31"/>
      <c r="O25" s="31"/>
      <c r="P25" s="31"/>
      <c r="Q25" s="31"/>
      <c r="R25" s="31"/>
      <c r="S25" s="31"/>
      <c r="T25" s="18"/>
      <c r="U25" s="105"/>
      <c r="V25" s="140"/>
      <c r="W25" s="141"/>
      <c r="X25" s="148"/>
    </row>
    <row r="26" spans="1:26" x14ac:dyDescent="0.25">
      <c r="A26" s="34"/>
      <c r="B26" s="34"/>
      <c r="D26" s="19"/>
      <c r="E26" s="180" t="s">
        <v>86</v>
      </c>
      <c r="F26" s="163" t="s">
        <v>92</v>
      </c>
      <c r="G26" s="7"/>
      <c r="H26" s="7"/>
      <c r="I26" s="172">
        <f>+Calculation!I26</f>
        <v>0</v>
      </c>
      <c r="J26" s="173">
        <f>+Calculation!J26</f>
        <v>0</v>
      </c>
      <c r="K26" s="173">
        <f>+Calculation!K26</f>
        <v>0</v>
      </c>
      <c r="L26" s="173">
        <f>+Calculation!L26</f>
        <v>0</v>
      </c>
      <c r="M26" s="173">
        <f>+Calculation!M26</f>
        <v>0</v>
      </c>
      <c r="N26" s="173">
        <f>+Calculation!N26</f>
        <v>0</v>
      </c>
      <c r="O26" s="173">
        <f>+Calculation!O26</f>
        <v>0</v>
      </c>
      <c r="P26" s="173">
        <f>+Calculation!P26</f>
        <v>0</v>
      </c>
      <c r="Q26" s="173">
        <f>+Calculation!Q26</f>
        <v>0</v>
      </c>
      <c r="R26" s="173">
        <f>+Calculation!R26</f>
        <v>0</v>
      </c>
      <c r="S26" s="173">
        <f>+Calculation!S26</f>
        <v>0</v>
      </c>
      <c r="T26" s="179">
        <f>+Calculation!T26</f>
        <v>0</v>
      </c>
      <c r="U26" s="105"/>
      <c r="V26" s="140"/>
      <c r="W26" s="141"/>
      <c r="X26" s="148"/>
    </row>
    <row r="27" spans="1:26" x14ac:dyDescent="0.25">
      <c r="A27" s="34"/>
      <c r="B27" s="34"/>
      <c r="D27" s="19"/>
      <c r="E27" s="512"/>
      <c r="F27" s="183" t="s">
        <v>93</v>
      </c>
      <c r="G27" s="124"/>
      <c r="H27" s="124"/>
      <c r="I27" s="170">
        <f>+Calculation!I27</f>
        <v>2.6</v>
      </c>
      <c r="J27" s="171">
        <f>+Calculation!J27</f>
        <v>2.8</v>
      </c>
      <c r="K27" s="171">
        <f>+Calculation!K27</f>
        <v>2.8</v>
      </c>
      <c r="L27" s="171">
        <f>+Calculation!L27</f>
        <v>2.5</v>
      </c>
      <c r="M27" s="171">
        <f>+Calculation!M27</f>
        <v>2.5</v>
      </c>
      <c r="N27" s="171">
        <f>+Calculation!N27</f>
        <v>2.5</v>
      </c>
      <c r="O27" s="171">
        <f>+Calculation!O27</f>
        <v>2.5</v>
      </c>
      <c r="P27" s="171">
        <f>+Calculation!P27</f>
        <v>2.5</v>
      </c>
      <c r="Q27" s="171">
        <f>+Calculation!Q27</f>
        <v>2.5</v>
      </c>
      <c r="R27" s="171">
        <f>+Calculation!R27</f>
        <v>2.5</v>
      </c>
      <c r="S27" s="171">
        <f>+Calculation!S27</f>
        <v>2</v>
      </c>
      <c r="T27" s="181">
        <f>+Calculation!T27</f>
        <v>2.5</v>
      </c>
      <c r="U27" s="105"/>
      <c r="V27" s="140"/>
      <c r="W27" s="141"/>
      <c r="X27" s="148"/>
    </row>
    <row r="28" spans="1:26" ht="34.5" customHeight="1" x14ac:dyDescent="0.25">
      <c r="A28" s="348">
        <v>2</v>
      </c>
      <c r="D28" s="19"/>
      <c r="E28" s="308"/>
      <c r="F28" s="309"/>
      <c r="G28" s="7"/>
      <c r="H28" s="7"/>
      <c r="I28" s="7"/>
      <c r="J28" s="7"/>
      <c r="K28" s="7"/>
      <c r="L28" s="7"/>
      <c r="M28" s="7"/>
      <c r="N28" s="7"/>
      <c r="O28" s="7"/>
      <c r="P28" s="7"/>
      <c r="Q28" s="7"/>
      <c r="R28" s="7"/>
      <c r="S28" s="7"/>
      <c r="T28" s="7"/>
      <c r="U28" s="105"/>
      <c r="V28" s="140"/>
      <c r="W28" s="141"/>
      <c r="X28" s="148"/>
    </row>
    <row r="29" spans="1:26" ht="12.75" customHeight="1" x14ac:dyDescent="0.25">
      <c r="B29" s="34"/>
      <c r="D29" s="19"/>
      <c r="E29" s="162"/>
      <c r="F29" s="7"/>
      <c r="G29" s="7"/>
      <c r="H29" s="31"/>
      <c r="I29" s="31"/>
      <c r="J29" s="31"/>
      <c r="K29" s="31"/>
      <c r="L29" s="31"/>
      <c r="M29" s="31"/>
      <c r="N29" s="31"/>
      <c r="O29" s="31"/>
      <c r="P29" s="31"/>
      <c r="Q29" s="31"/>
      <c r="R29" s="31"/>
      <c r="S29" s="31"/>
      <c r="T29" s="31"/>
      <c r="U29" s="105"/>
      <c r="V29" s="140"/>
      <c r="W29" s="141"/>
      <c r="X29" s="148"/>
      <c r="Y29" s="34"/>
    </row>
    <row r="30" spans="1:26" ht="89.25" customHeight="1" x14ac:dyDescent="0.25">
      <c r="D30" s="19"/>
      <c r="E30" s="630" t="s">
        <v>99</v>
      </c>
      <c r="F30" s="631"/>
      <c r="G30" s="631"/>
      <c r="H30" s="631"/>
      <c r="I30" s="310">
        <f>+Calculation!I31</f>
        <v>1</v>
      </c>
      <c r="J30" s="632" t="s">
        <v>61</v>
      </c>
      <c r="K30" s="633"/>
      <c r="L30" s="633"/>
      <c r="M30" s="633"/>
      <c r="N30" s="633"/>
      <c r="O30" s="633"/>
      <c r="P30" s="633"/>
      <c r="Q30" s="633"/>
      <c r="R30" s="633"/>
      <c r="S30" s="633"/>
      <c r="T30" s="634"/>
      <c r="U30" s="105"/>
      <c r="V30" s="140"/>
      <c r="W30" s="141"/>
      <c r="X30" s="148"/>
    </row>
    <row r="31" spans="1:26" ht="6" customHeight="1" x14ac:dyDescent="0.25">
      <c r="D31" s="19"/>
      <c r="E31" s="510"/>
      <c r="F31" s="477"/>
      <c r="G31" s="477"/>
      <c r="H31" s="477"/>
      <c r="I31" s="477"/>
      <c r="J31" s="477"/>
      <c r="K31" s="477"/>
      <c r="L31" s="477"/>
      <c r="M31" s="478"/>
      <c r="N31" s="478"/>
      <c r="O31" s="478"/>
      <c r="P31" s="478"/>
      <c r="Q31" s="478"/>
      <c r="R31" s="478"/>
      <c r="S31" s="478"/>
      <c r="T31" s="478"/>
      <c r="U31" s="105"/>
      <c r="V31" s="140"/>
      <c r="W31" s="141"/>
      <c r="X31" s="148"/>
    </row>
    <row r="32" spans="1:26" ht="70.5" customHeight="1" x14ac:dyDescent="0.25">
      <c r="D32" s="19"/>
      <c r="E32" s="516" t="s">
        <v>250</v>
      </c>
      <c r="F32" s="517"/>
      <c r="G32" s="517"/>
      <c r="H32" s="517"/>
      <c r="I32" s="479" t="str">
        <f>+Calculation!I33</f>
        <v>NO</v>
      </c>
      <c r="J32" s="517"/>
      <c r="K32" s="392" t="s">
        <v>251</v>
      </c>
      <c r="L32" s="310">
        <f>+Calculation!L33</f>
        <v>1</v>
      </c>
      <c r="M32" s="392" t="s">
        <v>252</v>
      </c>
      <c r="N32" s="310">
        <f>+Calculation!N33</f>
        <v>1</v>
      </c>
      <c r="O32" s="480"/>
      <c r="P32" s="480"/>
      <c r="Q32" s="514"/>
      <c r="R32" s="514"/>
      <c r="S32" s="514"/>
      <c r="T32" s="515"/>
      <c r="U32" s="105"/>
      <c r="V32" s="140"/>
      <c r="W32" s="141"/>
      <c r="X32" s="148"/>
    </row>
    <row r="33" spans="1:24" ht="10.5" customHeight="1" thickBot="1" x14ac:dyDescent="0.3">
      <c r="D33" s="138"/>
      <c r="E33" s="337"/>
      <c r="F33" s="27"/>
      <c r="G33" s="27"/>
      <c r="H33" s="27"/>
      <c r="I33" s="27"/>
      <c r="J33" s="27"/>
      <c r="K33" s="27"/>
      <c r="L33" s="27"/>
      <c r="M33" s="27"/>
      <c r="N33" s="27"/>
      <c r="O33" s="27"/>
      <c r="P33" s="27"/>
      <c r="Q33" s="27"/>
      <c r="R33" s="27"/>
      <c r="S33" s="27"/>
      <c r="T33" s="27"/>
      <c r="U33" s="114"/>
      <c r="V33" s="140"/>
      <c r="W33" s="141"/>
      <c r="X33" s="148"/>
    </row>
    <row r="34" spans="1:24" ht="27" customHeight="1" x14ac:dyDescent="0.25">
      <c r="D34" s="122"/>
      <c r="E34" s="296" t="s">
        <v>175</v>
      </c>
      <c r="F34" s="297"/>
      <c r="G34" s="297"/>
      <c r="H34" s="297"/>
      <c r="I34" s="297"/>
      <c r="J34" s="297"/>
      <c r="K34" s="297"/>
      <c r="L34" s="297"/>
      <c r="M34" s="297"/>
      <c r="N34" s="297"/>
      <c r="O34" s="297"/>
      <c r="P34" s="297"/>
      <c r="Q34" s="297"/>
      <c r="R34" s="297"/>
      <c r="S34" s="297"/>
      <c r="T34" s="297"/>
      <c r="U34" s="74"/>
      <c r="V34" s="140"/>
      <c r="W34" s="141"/>
      <c r="X34" s="148"/>
    </row>
    <row r="35" spans="1:24" x14ac:dyDescent="0.25">
      <c r="D35" s="19"/>
      <c r="E35" s="7"/>
      <c r="F35" s="7"/>
      <c r="G35" s="7"/>
      <c r="H35" s="7"/>
      <c r="I35" s="7" t="s">
        <v>15</v>
      </c>
      <c r="J35" s="7" t="s">
        <v>0</v>
      </c>
      <c r="K35" s="7" t="s">
        <v>1</v>
      </c>
      <c r="L35" s="7" t="s">
        <v>2</v>
      </c>
      <c r="M35" s="7" t="s">
        <v>8</v>
      </c>
      <c r="N35" s="7" t="s">
        <v>9</v>
      </c>
      <c r="O35" s="7" t="s">
        <v>10</v>
      </c>
      <c r="P35" s="7" t="s">
        <v>11</v>
      </c>
      <c r="Q35" s="7" t="s">
        <v>12</v>
      </c>
      <c r="R35" s="7" t="s">
        <v>13</v>
      </c>
      <c r="S35" s="7" t="s">
        <v>3</v>
      </c>
      <c r="T35" s="7" t="s">
        <v>14</v>
      </c>
      <c r="U35" s="105"/>
      <c r="V35" s="140"/>
      <c r="W35" s="141"/>
      <c r="X35" s="148"/>
    </row>
    <row r="36" spans="1:24" x14ac:dyDescent="0.25">
      <c r="D36" s="19"/>
      <c r="E36" s="175" t="s">
        <v>78</v>
      </c>
      <c r="F36" s="8"/>
      <c r="G36" s="8" t="s">
        <v>74</v>
      </c>
      <c r="H36" s="8"/>
      <c r="I36" s="3">
        <f>+Calculation!I37</f>
        <v>100</v>
      </c>
      <c r="J36" s="4">
        <f>+Calculation!J37</f>
        <v>80</v>
      </c>
      <c r="K36" s="4">
        <f>+Calculation!K37</f>
        <v>50</v>
      </c>
      <c r="L36" s="4">
        <f>+Calculation!L37</f>
        <v>45</v>
      </c>
      <c r="M36" s="4">
        <f>+Calculation!M37</f>
        <v>25</v>
      </c>
      <c r="N36" s="4">
        <f>+Calculation!N37</f>
        <v>30</v>
      </c>
      <c r="O36" s="4">
        <f>+Calculation!O37</f>
        <v>40</v>
      </c>
      <c r="P36" s="4">
        <f>+Calculation!P37</f>
        <v>35</v>
      </c>
      <c r="Q36" s="4">
        <f>+Calculation!Q37</f>
        <v>25</v>
      </c>
      <c r="R36" s="4">
        <f>+Calculation!R37</f>
        <v>40</v>
      </c>
      <c r="S36" s="4">
        <f>+Calculation!S37</f>
        <v>60</v>
      </c>
      <c r="T36" s="5">
        <f>+Calculation!T37</f>
        <v>80</v>
      </c>
      <c r="U36" s="105"/>
      <c r="V36" s="140"/>
      <c r="W36" s="141"/>
      <c r="X36" s="148"/>
    </row>
    <row r="37" spans="1:24" ht="8.25" customHeight="1" x14ac:dyDescent="0.25">
      <c r="D37" s="19"/>
      <c r="E37" s="7"/>
      <c r="F37" s="7"/>
      <c r="G37" s="7"/>
      <c r="H37" s="7"/>
      <c r="I37" s="7"/>
      <c r="J37" s="7"/>
      <c r="K37" s="7"/>
      <c r="L37" s="7"/>
      <c r="M37" s="7"/>
      <c r="N37" s="7"/>
      <c r="O37" s="7"/>
      <c r="P37" s="7"/>
      <c r="Q37" s="7"/>
      <c r="R37" s="7"/>
      <c r="S37" s="7"/>
      <c r="T37" s="7"/>
      <c r="U37" s="105"/>
      <c r="V37" s="140"/>
      <c r="W37" s="141"/>
      <c r="X37" s="148"/>
    </row>
    <row r="38" spans="1:24" x14ac:dyDescent="0.25">
      <c r="D38" s="19"/>
      <c r="E38" s="175" t="s">
        <v>77</v>
      </c>
      <c r="F38" s="8"/>
      <c r="G38" s="8" t="s">
        <v>74</v>
      </c>
      <c r="H38" s="8"/>
      <c r="I38" s="3">
        <f>+Calculation!I39</f>
        <v>100</v>
      </c>
      <c r="J38" s="4">
        <f>+Calculation!J39</f>
        <v>100</v>
      </c>
      <c r="K38" s="4">
        <f>+Calculation!K39</f>
        <v>100</v>
      </c>
      <c r="L38" s="4">
        <f>+Calculation!L39</f>
        <v>100</v>
      </c>
      <c r="M38" s="4">
        <f>+Calculation!M39</f>
        <v>100</v>
      </c>
      <c r="N38" s="4">
        <f>+Calculation!N39</f>
        <v>100</v>
      </c>
      <c r="O38" s="4">
        <f>+Calculation!O39</f>
        <v>100</v>
      </c>
      <c r="P38" s="4">
        <f>+Calculation!P39</f>
        <v>100</v>
      </c>
      <c r="Q38" s="4">
        <f>+Calculation!Q39</f>
        <v>100</v>
      </c>
      <c r="R38" s="4">
        <f>+Calculation!R39</f>
        <v>100</v>
      </c>
      <c r="S38" s="4">
        <f>+Calculation!S39</f>
        <v>100</v>
      </c>
      <c r="T38" s="5">
        <f>+Calculation!T39</f>
        <v>100</v>
      </c>
      <c r="U38" s="105"/>
      <c r="V38" s="140"/>
      <c r="W38" s="141"/>
      <c r="X38" s="148"/>
    </row>
    <row r="39" spans="1:24" ht="8.25" customHeight="1" x14ac:dyDescent="0.25">
      <c r="D39" s="19"/>
      <c r="E39" s="7"/>
      <c r="F39" s="7"/>
      <c r="G39" s="7"/>
      <c r="H39" s="7"/>
      <c r="I39" s="7"/>
      <c r="J39" s="7"/>
      <c r="K39" s="7"/>
      <c r="L39" s="7"/>
      <c r="M39" s="7"/>
      <c r="N39" s="7"/>
      <c r="O39" s="7"/>
      <c r="P39" s="7"/>
      <c r="Q39" s="7"/>
      <c r="R39" s="7"/>
      <c r="S39" s="7"/>
      <c r="T39" s="7"/>
      <c r="U39" s="105"/>
      <c r="V39" s="140"/>
      <c r="W39" s="141"/>
      <c r="X39" s="148"/>
    </row>
    <row r="40" spans="1:24" x14ac:dyDescent="0.25">
      <c r="D40" s="19"/>
      <c r="E40" s="176" t="s">
        <v>80</v>
      </c>
      <c r="F40" s="8"/>
      <c r="G40" s="8" t="s">
        <v>74</v>
      </c>
      <c r="H40" s="8"/>
      <c r="I40" s="134">
        <f>+Calculation!I41</f>
        <v>20</v>
      </c>
      <c r="J40" s="135">
        <f>+Calculation!J41</f>
        <v>25</v>
      </c>
      <c r="K40" s="135">
        <f>+Calculation!K41</f>
        <v>35</v>
      </c>
      <c r="L40" s="135">
        <f>+Calculation!L41</f>
        <v>50</v>
      </c>
      <c r="M40" s="135">
        <f>+Calculation!M41</f>
        <v>85</v>
      </c>
      <c r="N40" s="135">
        <f>+Calculation!N41</f>
        <v>95</v>
      </c>
      <c r="O40" s="135">
        <f>+Calculation!O41</f>
        <v>100</v>
      </c>
      <c r="P40" s="135">
        <f>+Calculation!P41</f>
        <v>90</v>
      </c>
      <c r="Q40" s="135">
        <f>+Calculation!Q41</f>
        <v>80</v>
      </c>
      <c r="R40" s="135">
        <f>+Calculation!R41</f>
        <v>60</v>
      </c>
      <c r="S40" s="135">
        <f>+Calculation!S41</f>
        <v>40</v>
      </c>
      <c r="T40" s="136">
        <f>+Calculation!T41</f>
        <v>25</v>
      </c>
      <c r="U40" s="105"/>
      <c r="V40" s="140"/>
      <c r="W40" s="141"/>
      <c r="X40" s="148"/>
    </row>
    <row r="41" spans="1:24" x14ac:dyDescent="0.25">
      <c r="D41" s="19"/>
      <c r="E41" s="7"/>
      <c r="F41" s="7"/>
      <c r="G41" s="7"/>
      <c r="H41" s="7"/>
      <c r="I41" s="7"/>
      <c r="J41" s="7"/>
      <c r="K41" s="7"/>
      <c r="L41" s="7"/>
      <c r="M41" s="7"/>
      <c r="N41" s="7"/>
      <c r="O41" s="7"/>
      <c r="P41" s="7"/>
      <c r="Q41" s="7"/>
      <c r="R41" s="7"/>
      <c r="S41" s="7"/>
      <c r="T41" s="7"/>
      <c r="U41" s="105"/>
      <c r="V41" s="140"/>
      <c r="W41" s="141"/>
      <c r="X41" s="148"/>
    </row>
    <row r="42" spans="1:24" x14ac:dyDescent="0.25">
      <c r="D42" s="19"/>
      <c r="E42" s="7"/>
      <c r="F42" s="7"/>
      <c r="G42" s="7"/>
      <c r="H42" s="7"/>
      <c r="I42" s="7"/>
      <c r="J42" s="7"/>
      <c r="K42" s="7"/>
      <c r="L42" s="7"/>
      <c r="M42" s="7"/>
      <c r="N42" s="7"/>
      <c r="O42" s="7"/>
      <c r="P42" s="7"/>
      <c r="Q42" s="7"/>
      <c r="R42" s="7"/>
      <c r="S42" s="7"/>
      <c r="T42" s="7"/>
      <c r="U42" s="105"/>
      <c r="V42" s="140"/>
      <c r="W42" s="141"/>
      <c r="X42" s="148"/>
    </row>
    <row r="43" spans="1:24" x14ac:dyDescent="0.25">
      <c r="D43" s="19"/>
      <c r="E43" s="607" t="s">
        <v>76</v>
      </c>
      <c r="F43" s="608"/>
      <c r="G43" s="7"/>
      <c r="H43" s="7"/>
      <c r="I43" s="7"/>
      <c r="J43" s="7"/>
      <c r="K43" s="7"/>
      <c r="L43" s="7"/>
      <c r="M43" s="7"/>
      <c r="N43" s="7"/>
      <c r="O43" s="7"/>
      <c r="P43" s="7"/>
      <c r="Q43" s="7"/>
      <c r="R43" s="7"/>
      <c r="S43" s="7"/>
      <c r="T43" s="7"/>
      <c r="U43" s="105"/>
      <c r="V43" s="140"/>
      <c r="W43" s="141"/>
      <c r="X43" s="148"/>
    </row>
    <row r="44" spans="1:24" x14ac:dyDescent="0.25">
      <c r="D44" s="19"/>
      <c r="E44" s="174"/>
      <c r="F44" s="17"/>
      <c r="G44" s="7"/>
      <c r="H44" s="7"/>
      <c r="I44" s="7"/>
      <c r="J44" s="7"/>
      <c r="K44" s="7"/>
      <c r="L44" s="7"/>
      <c r="M44" s="7"/>
      <c r="N44" s="7"/>
      <c r="O44" s="7"/>
      <c r="P44" s="7"/>
      <c r="Q44" s="7"/>
      <c r="R44" s="7"/>
      <c r="S44" s="7"/>
      <c r="T44" s="7"/>
      <c r="U44" s="105"/>
      <c r="V44" s="140"/>
      <c r="W44" s="141"/>
      <c r="X44" s="148"/>
    </row>
    <row r="45" spans="1:24" ht="15.75" x14ac:dyDescent="0.25">
      <c r="A45" s="348">
        <v>200</v>
      </c>
      <c r="D45" s="19"/>
      <c r="E45" s="222"/>
      <c r="F45" s="223">
        <f>+Calculation!F46</f>
        <v>200</v>
      </c>
      <c r="G45" s="7"/>
      <c r="H45" s="7"/>
      <c r="I45" s="7"/>
      <c r="J45" s="7"/>
      <c r="K45" s="7"/>
      <c r="L45" s="7"/>
      <c r="M45" s="7"/>
      <c r="N45" s="7"/>
      <c r="O45" s="7"/>
      <c r="P45" s="7"/>
      <c r="Q45" s="7"/>
      <c r="R45" s="7"/>
      <c r="S45" s="7"/>
      <c r="T45" s="7"/>
      <c r="U45" s="105"/>
      <c r="V45" s="140"/>
      <c r="W45" s="141"/>
      <c r="X45" s="148"/>
    </row>
    <row r="46" spans="1:24" x14ac:dyDescent="0.25">
      <c r="D46" s="19"/>
      <c r="E46" s="174"/>
      <c r="F46" s="17"/>
      <c r="G46" s="7"/>
      <c r="H46" s="7"/>
      <c r="I46" s="7"/>
      <c r="J46" s="7"/>
      <c r="K46" s="7"/>
      <c r="L46" s="7"/>
      <c r="M46" s="7"/>
      <c r="N46" s="7"/>
      <c r="O46" s="7"/>
      <c r="P46" s="7"/>
      <c r="Q46" s="7"/>
      <c r="R46" s="7"/>
      <c r="S46" s="7"/>
      <c r="T46" s="7"/>
      <c r="U46" s="105"/>
      <c r="V46" s="140"/>
      <c r="W46" s="141"/>
      <c r="X46" s="148"/>
    </row>
    <row r="47" spans="1:24" x14ac:dyDescent="0.25">
      <c r="D47" s="19"/>
      <c r="E47" s="169"/>
      <c r="F47" s="125"/>
      <c r="G47" s="7"/>
      <c r="H47" s="7"/>
      <c r="I47" s="7"/>
      <c r="J47" s="7"/>
      <c r="K47" s="7"/>
      <c r="L47" s="7"/>
      <c r="M47" s="7"/>
      <c r="N47" s="7"/>
      <c r="O47" s="7"/>
      <c r="P47" s="7"/>
      <c r="Q47" s="7"/>
      <c r="R47" s="7"/>
      <c r="S47" s="7"/>
      <c r="T47" s="7"/>
      <c r="U47" s="105"/>
      <c r="V47" s="140"/>
      <c r="W47" s="141"/>
      <c r="X47" s="148"/>
    </row>
    <row r="48" spans="1:24" x14ac:dyDescent="0.25">
      <c r="D48" s="19"/>
      <c r="E48" s="7"/>
      <c r="F48" s="7"/>
      <c r="G48" s="7"/>
      <c r="H48" s="7"/>
      <c r="I48" s="7"/>
      <c r="J48" s="7"/>
      <c r="K48" s="7"/>
      <c r="L48" s="7"/>
      <c r="M48" s="7"/>
      <c r="N48" s="7"/>
      <c r="O48" s="7"/>
      <c r="P48" s="7"/>
      <c r="Q48" s="7"/>
      <c r="R48" s="7"/>
      <c r="S48" s="7"/>
      <c r="T48" s="7"/>
      <c r="U48" s="105"/>
      <c r="V48" s="140"/>
      <c r="W48" s="141"/>
      <c r="X48" s="148"/>
    </row>
    <row r="49" spans="1:24" x14ac:dyDescent="0.25">
      <c r="D49" s="19"/>
      <c r="E49" s="607" t="s">
        <v>79</v>
      </c>
      <c r="F49" s="608"/>
      <c r="G49" s="7"/>
      <c r="H49" s="7"/>
      <c r="I49" s="7"/>
      <c r="J49" s="7"/>
      <c r="K49" s="7"/>
      <c r="L49" s="7"/>
      <c r="M49" s="7"/>
      <c r="N49" s="7"/>
      <c r="O49" s="7"/>
      <c r="P49" s="7"/>
      <c r="Q49" s="7"/>
      <c r="R49" s="7"/>
      <c r="S49" s="7"/>
      <c r="T49" s="7"/>
      <c r="U49" s="105"/>
      <c r="V49" s="140"/>
      <c r="W49" s="141"/>
      <c r="X49" s="148"/>
    </row>
    <row r="50" spans="1:24" x14ac:dyDescent="0.25">
      <c r="D50" s="19"/>
      <c r="E50" s="174"/>
      <c r="F50" s="17"/>
      <c r="G50" s="7"/>
      <c r="H50" s="7"/>
      <c r="I50" s="7"/>
      <c r="J50" s="7"/>
      <c r="K50" s="7"/>
      <c r="L50" s="7"/>
      <c r="M50" s="7"/>
      <c r="N50" s="7"/>
      <c r="O50" s="7"/>
      <c r="P50" s="7"/>
      <c r="Q50" s="7"/>
      <c r="R50" s="7"/>
      <c r="S50" s="7"/>
      <c r="T50" s="7"/>
      <c r="U50" s="105"/>
      <c r="V50" s="140"/>
      <c r="W50" s="141"/>
      <c r="X50" s="148"/>
    </row>
    <row r="51" spans="1:24" ht="15.75" x14ac:dyDescent="0.25">
      <c r="A51" s="348">
        <v>30</v>
      </c>
      <c r="D51" s="19"/>
      <c r="E51" s="222"/>
      <c r="F51" s="223">
        <f>+Calculation!F52</f>
        <v>30</v>
      </c>
      <c r="G51" s="7"/>
      <c r="H51" s="7"/>
      <c r="I51" s="7"/>
      <c r="J51" s="7"/>
      <c r="K51" s="7"/>
      <c r="L51" s="7"/>
      <c r="M51" s="7"/>
      <c r="N51" s="7"/>
      <c r="O51" s="7"/>
      <c r="P51" s="7"/>
      <c r="Q51" s="7"/>
      <c r="R51" s="7"/>
      <c r="S51" s="7"/>
      <c r="T51" s="7"/>
      <c r="U51" s="105"/>
      <c r="V51" s="140"/>
      <c r="W51" s="141"/>
      <c r="X51" s="148"/>
    </row>
    <row r="52" spans="1:24" x14ac:dyDescent="0.25">
      <c r="D52" s="19"/>
      <c r="E52" s="174"/>
      <c r="F52" s="17"/>
      <c r="G52" s="7"/>
      <c r="H52" s="7"/>
      <c r="I52" s="7"/>
      <c r="J52" s="7"/>
      <c r="K52" s="7"/>
      <c r="L52" s="7"/>
      <c r="M52" s="7"/>
      <c r="N52" s="7"/>
      <c r="O52" s="7"/>
      <c r="P52" s="7"/>
      <c r="Q52" s="7"/>
      <c r="R52" s="7"/>
      <c r="S52" s="7"/>
      <c r="T52" s="7"/>
      <c r="U52" s="105"/>
      <c r="V52" s="140"/>
      <c r="W52" s="141"/>
      <c r="X52" s="148"/>
    </row>
    <row r="53" spans="1:24" x14ac:dyDescent="0.25">
      <c r="D53" s="19"/>
      <c r="E53" s="169"/>
      <c r="F53" s="125"/>
      <c r="G53" s="7"/>
      <c r="H53" s="7"/>
      <c r="I53" s="7"/>
      <c r="J53" s="7"/>
      <c r="K53" s="7"/>
      <c r="L53" s="7"/>
      <c r="M53" s="7"/>
      <c r="N53" s="7"/>
      <c r="O53" s="7"/>
      <c r="P53" s="7"/>
      <c r="Q53" s="7"/>
      <c r="R53" s="7"/>
      <c r="S53" s="7"/>
      <c r="T53" s="7"/>
      <c r="U53" s="105"/>
      <c r="V53" s="140"/>
      <c r="W53" s="141"/>
      <c r="X53" s="148"/>
    </row>
    <row r="54" spans="1:24" x14ac:dyDescent="0.25">
      <c r="D54" s="19"/>
      <c r="E54" s="7"/>
      <c r="F54" s="7"/>
      <c r="G54" s="7"/>
      <c r="H54" s="7"/>
      <c r="I54" s="7"/>
      <c r="J54" s="7"/>
      <c r="K54" s="7"/>
      <c r="L54" s="7"/>
      <c r="M54" s="7"/>
      <c r="N54" s="7"/>
      <c r="O54" s="7"/>
      <c r="P54" s="7"/>
      <c r="Q54" s="7"/>
      <c r="R54" s="7"/>
      <c r="S54" s="7"/>
      <c r="T54" s="7"/>
      <c r="U54" s="105"/>
      <c r="V54" s="140"/>
      <c r="W54" s="141"/>
      <c r="X54" s="148"/>
    </row>
    <row r="55" spans="1:24" x14ac:dyDescent="0.25">
      <c r="D55" s="19"/>
      <c r="E55" s="7"/>
      <c r="F55" s="7"/>
      <c r="G55" s="7"/>
      <c r="H55" s="7"/>
      <c r="I55" s="7"/>
      <c r="J55" s="7"/>
      <c r="K55" s="7"/>
      <c r="L55" s="7"/>
      <c r="M55" s="7"/>
      <c r="N55" s="7"/>
      <c r="O55" s="7"/>
      <c r="P55" s="7"/>
      <c r="Q55" s="7"/>
      <c r="R55" s="7"/>
      <c r="S55" s="7"/>
      <c r="T55" s="7"/>
      <c r="U55" s="105"/>
      <c r="V55" s="140"/>
      <c r="W55" s="141"/>
      <c r="X55" s="148"/>
    </row>
    <row r="56" spans="1:24" x14ac:dyDescent="0.25">
      <c r="D56" s="19"/>
      <c r="E56" s="607" t="s">
        <v>75</v>
      </c>
      <c r="F56" s="608"/>
      <c r="G56" s="7"/>
      <c r="H56" s="7"/>
      <c r="I56" s="7"/>
      <c r="J56" s="7"/>
      <c r="K56" s="7"/>
      <c r="L56" s="7"/>
      <c r="M56" s="7"/>
      <c r="N56" s="7"/>
      <c r="O56" s="7"/>
      <c r="P56" s="7"/>
      <c r="Q56" s="7"/>
      <c r="R56" s="7"/>
      <c r="S56" s="7"/>
      <c r="T56" s="7"/>
      <c r="U56" s="105"/>
      <c r="V56" s="140"/>
      <c r="W56" s="141"/>
      <c r="X56" s="148"/>
    </row>
    <row r="57" spans="1:24" x14ac:dyDescent="0.25">
      <c r="D57" s="19"/>
      <c r="E57" s="174"/>
      <c r="F57" s="17"/>
      <c r="G57" s="7"/>
      <c r="H57" s="7"/>
      <c r="I57" s="7"/>
      <c r="J57" s="7"/>
      <c r="K57" s="7"/>
      <c r="L57" s="7"/>
      <c r="M57" s="7"/>
      <c r="N57" s="7"/>
      <c r="O57" s="7"/>
      <c r="P57" s="7"/>
      <c r="Q57" s="7"/>
      <c r="R57" s="7"/>
      <c r="S57" s="7"/>
      <c r="T57" s="7"/>
      <c r="U57" s="105"/>
      <c r="V57" s="140"/>
      <c r="W57" s="141"/>
      <c r="X57" s="148"/>
    </row>
    <row r="58" spans="1:24" ht="15.75" x14ac:dyDescent="0.25">
      <c r="A58" s="348">
        <v>220</v>
      </c>
      <c r="D58" s="19"/>
      <c r="E58" s="222"/>
      <c r="F58" s="223">
        <f>+Calculation!F59</f>
        <v>220</v>
      </c>
      <c r="G58" s="7"/>
      <c r="H58" s="7"/>
      <c r="I58" s="7"/>
      <c r="J58" s="7"/>
      <c r="K58" s="7"/>
      <c r="L58" s="7"/>
      <c r="M58" s="7"/>
      <c r="N58" s="7"/>
      <c r="O58" s="7"/>
      <c r="P58" s="7"/>
      <c r="Q58" s="7"/>
      <c r="R58" s="7"/>
      <c r="S58" s="7"/>
      <c r="T58" s="7"/>
      <c r="U58" s="105"/>
      <c r="V58" s="140"/>
      <c r="W58" s="141"/>
      <c r="X58" s="148"/>
    </row>
    <row r="59" spans="1:24" x14ac:dyDescent="0.25">
      <c r="D59" s="19"/>
      <c r="E59" s="174"/>
      <c r="F59" s="17"/>
      <c r="G59" s="7"/>
      <c r="H59" s="7"/>
      <c r="I59" s="7"/>
      <c r="J59" s="7"/>
      <c r="K59" s="7"/>
      <c r="L59" s="7"/>
      <c r="M59" s="7"/>
      <c r="N59" s="7"/>
      <c r="O59" s="7"/>
      <c r="P59" s="7"/>
      <c r="Q59" s="7"/>
      <c r="R59" s="7"/>
      <c r="S59" s="7"/>
      <c r="T59" s="7"/>
      <c r="U59" s="105"/>
      <c r="V59" s="140"/>
      <c r="W59" s="141"/>
      <c r="X59" s="148"/>
    </row>
    <row r="60" spans="1:24" x14ac:dyDescent="0.25">
      <c r="D60" s="19"/>
      <c r="E60" s="169"/>
      <c r="F60" s="125"/>
      <c r="G60" s="7"/>
      <c r="H60" s="7"/>
      <c r="I60" s="7"/>
      <c r="J60" s="7"/>
      <c r="K60" s="7"/>
      <c r="L60" s="7"/>
      <c r="M60" s="7"/>
      <c r="N60" s="7"/>
      <c r="O60" s="7"/>
      <c r="P60" s="7"/>
      <c r="Q60" s="7"/>
      <c r="R60" s="7"/>
      <c r="S60" s="7"/>
      <c r="T60" s="7"/>
      <c r="U60" s="105"/>
      <c r="V60" s="140"/>
      <c r="W60" s="141"/>
      <c r="X60" s="148"/>
    </row>
    <row r="61" spans="1:24" ht="21" customHeight="1" x14ac:dyDescent="0.25">
      <c r="D61" s="19"/>
      <c r="E61" s="7"/>
      <c r="F61" s="7"/>
      <c r="G61" s="7"/>
      <c r="H61" s="7"/>
      <c r="I61" s="7"/>
      <c r="J61" s="7"/>
      <c r="K61" s="7"/>
      <c r="L61" s="7"/>
      <c r="M61" s="7"/>
      <c r="N61" s="7"/>
      <c r="O61" s="7"/>
      <c r="P61" s="7"/>
      <c r="Q61" s="7"/>
      <c r="R61" s="7"/>
      <c r="S61" s="7"/>
      <c r="T61" s="7"/>
      <c r="U61" s="105"/>
      <c r="V61" s="140"/>
      <c r="W61" s="141"/>
      <c r="X61" s="148"/>
    </row>
    <row r="62" spans="1:24" x14ac:dyDescent="0.25">
      <c r="D62" s="19" t="s">
        <v>177</v>
      </c>
      <c r="E62" s="345" t="s">
        <v>178</v>
      </c>
      <c r="F62" s="346" t="s">
        <v>179</v>
      </c>
      <c r="G62" s="346" t="s">
        <v>180</v>
      </c>
      <c r="H62" s="343" t="s">
        <v>176</v>
      </c>
      <c r="I62" s="343" t="s">
        <v>15</v>
      </c>
      <c r="J62" s="343" t="s">
        <v>0</v>
      </c>
      <c r="K62" s="343" t="s">
        <v>1</v>
      </c>
      <c r="L62" s="343" t="s">
        <v>2</v>
      </c>
      <c r="M62" s="343" t="s">
        <v>8</v>
      </c>
      <c r="N62" s="343" t="s">
        <v>9</v>
      </c>
      <c r="O62" s="343" t="s">
        <v>10</v>
      </c>
      <c r="P62" s="343" t="s">
        <v>11</v>
      </c>
      <c r="Q62" s="343" t="s">
        <v>12</v>
      </c>
      <c r="R62" s="343" t="s">
        <v>13</v>
      </c>
      <c r="S62" s="343" t="s">
        <v>3</v>
      </c>
      <c r="T62" s="344" t="s">
        <v>14</v>
      </c>
      <c r="U62" s="105"/>
      <c r="V62" s="140"/>
      <c r="W62" s="141"/>
      <c r="X62" s="148"/>
    </row>
    <row r="63" spans="1:24" x14ac:dyDescent="0.25">
      <c r="A63" s="34"/>
      <c r="B63" s="121"/>
      <c r="D63" s="19"/>
      <c r="E63" s="7"/>
      <c r="F63" s="7"/>
      <c r="G63" s="7"/>
      <c r="H63" s="7"/>
      <c r="I63" s="7"/>
      <c r="J63" s="7"/>
      <c r="K63" s="7"/>
      <c r="L63" s="7"/>
      <c r="M63" s="7"/>
      <c r="N63" s="7"/>
      <c r="O63" s="7"/>
      <c r="P63" s="7"/>
      <c r="Q63" s="7"/>
      <c r="R63" s="7"/>
      <c r="S63" s="7"/>
      <c r="T63" s="7"/>
      <c r="U63" s="105"/>
      <c r="V63" s="140"/>
      <c r="W63" s="141"/>
      <c r="X63" s="148"/>
    </row>
    <row r="64" spans="1:24" ht="15.75" thickBot="1" x14ac:dyDescent="0.3">
      <c r="A64" s="34"/>
      <c r="B64" s="121"/>
      <c r="D64" s="19"/>
      <c r="E64" s="7"/>
      <c r="F64" s="7"/>
      <c r="G64" s="7"/>
      <c r="H64" s="7"/>
      <c r="I64" s="7"/>
      <c r="J64" s="7"/>
      <c r="K64" s="7"/>
      <c r="L64" s="7"/>
      <c r="M64" s="7"/>
      <c r="N64" s="7"/>
      <c r="O64" s="7"/>
      <c r="P64" s="7"/>
      <c r="Q64" s="7"/>
      <c r="R64" s="7"/>
      <c r="S64" s="7"/>
      <c r="T64" s="7"/>
      <c r="U64" s="105"/>
      <c r="V64" s="131"/>
      <c r="W64" s="141"/>
      <c r="X64" s="148"/>
    </row>
    <row r="65" spans="1:25" ht="27.75" customHeight="1" thickBot="1" x14ac:dyDescent="0.3">
      <c r="A65" s="34"/>
      <c r="B65" s="121"/>
      <c r="D65" s="375"/>
      <c r="E65" s="376" t="s">
        <v>182</v>
      </c>
      <c r="F65" s="377"/>
      <c r="G65" s="377"/>
      <c r="H65" s="377"/>
      <c r="I65" s="377"/>
      <c r="J65" s="377"/>
      <c r="K65" s="377"/>
      <c r="L65" s="377"/>
      <c r="M65" s="377"/>
      <c r="N65" s="377"/>
      <c r="O65" s="377"/>
      <c r="P65" s="377"/>
      <c r="Q65" s="377"/>
      <c r="R65" s="377"/>
      <c r="S65" s="377"/>
      <c r="T65" s="377"/>
      <c r="U65" s="378"/>
      <c r="V65" s="131"/>
      <c r="W65" s="141"/>
      <c r="X65" s="148"/>
    </row>
    <row r="66" spans="1:25" ht="20.25" customHeight="1" x14ac:dyDescent="0.25">
      <c r="A66" s="34"/>
      <c r="B66" s="121"/>
      <c r="D66" s="19"/>
      <c r="E66" s="603" t="s">
        <v>168</v>
      </c>
      <c r="F66" s="369" t="s">
        <v>169</v>
      </c>
      <c r="G66" s="370" t="s">
        <v>4</v>
      </c>
      <c r="H66" s="371">
        <f t="shared" ref="H66:H67" si="0">SUM(I66:T66)</f>
        <v>1385.5</v>
      </c>
      <c r="I66" s="372">
        <f>+I135</f>
        <v>122</v>
      </c>
      <c r="J66" s="373">
        <f t="shared" ref="J66:T66" si="1">+J135</f>
        <v>107.5</v>
      </c>
      <c r="K66" s="373">
        <f t="shared" si="1"/>
        <v>88.5</v>
      </c>
      <c r="L66" s="373">
        <f t="shared" si="1"/>
        <v>100</v>
      </c>
      <c r="M66" s="373">
        <f t="shared" si="1"/>
        <v>118.5</v>
      </c>
      <c r="N66" s="373">
        <f t="shared" si="1"/>
        <v>134.5</v>
      </c>
      <c r="O66" s="373">
        <f t="shared" si="1"/>
        <v>150</v>
      </c>
      <c r="P66" s="373">
        <f t="shared" si="1"/>
        <v>134</v>
      </c>
      <c r="Q66" s="373">
        <f t="shared" si="1"/>
        <v>113</v>
      </c>
      <c r="R66" s="373">
        <f t="shared" si="1"/>
        <v>106</v>
      </c>
      <c r="S66" s="373">
        <f t="shared" si="1"/>
        <v>104</v>
      </c>
      <c r="T66" s="374">
        <f t="shared" si="1"/>
        <v>107.5</v>
      </c>
      <c r="U66" s="105"/>
      <c r="V66" s="131"/>
      <c r="W66" s="141"/>
      <c r="X66" s="148"/>
    </row>
    <row r="67" spans="1:25" ht="20.25" customHeight="1" thickBot="1" x14ac:dyDescent="0.3">
      <c r="A67" s="34"/>
      <c r="B67" s="121"/>
      <c r="D67" s="19"/>
      <c r="E67" s="604"/>
      <c r="F67" s="275" t="s">
        <v>170</v>
      </c>
      <c r="G67" s="276" t="s">
        <v>4</v>
      </c>
      <c r="H67" s="285">
        <f t="shared" si="0"/>
        <v>-662</v>
      </c>
      <c r="I67" s="281">
        <f t="shared" ref="I67:T67" si="2">+I136</f>
        <v>312</v>
      </c>
      <c r="J67" s="282">
        <f t="shared" si="2"/>
        <v>210</v>
      </c>
      <c r="K67" s="282">
        <f t="shared" si="2"/>
        <v>46</v>
      </c>
      <c r="L67" s="282">
        <f t="shared" si="2"/>
        <v>-40</v>
      </c>
      <c r="M67" s="282">
        <f t="shared" si="2"/>
        <v>-274</v>
      </c>
      <c r="N67" s="282">
        <f t="shared" si="2"/>
        <v>-298</v>
      </c>
      <c r="O67" s="282">
        <f t="shared" si="2"/>
        <v>-280</v>
      </c>
      <c r="P67" s="282">
        <f t="shared" si="2"/>
        <v>-256</v>
      </c>
      <c r="Q67" s="282">
        <f t="shared" si="2"/>
        <v>-252</v>
      </c>
      <c r="R67" s="282">
        <f t="shared" si="2"/>
        <v>-104</v>
      </c>
      <c r="S67" s="282">
        <f t="shared" si="2"/>
        <v>64</v>
      </c>
      <c r="T67" s="283">
        <f t="shared" si="2"/>
        <v>210</v>
      </c>
      <c r="U67" s="105"/>
      <c r="V67" s="131"/>
      <c r="W67" s="141"/>
      <c r="X67" s="148"/>
    </row>
    <row r="68" spans="1:25" ht="20.25" customHeight="1" x14ac:dyDescent="0.25">
      <c r="A68" s="34"/>
      <c r="B68" s="121"/>
      <c r="D68" s="19"/>
      <c r="E68" s="604"/>
      <c r="F68" s="275" t="s">
        <v>171</v>
      </c>
      <c r="G68" s="277" t="s">
        <v>4</v>
      </c>
      <c r="H68" s="286">
        <f>+H66+H67</f>
        <v>723.5</v>
      </c>
      <c r="I68" s="31"/>
      <c r="J68" s="31"/>
      <c r="K68" s="31"/>
      <c r="L68" s="31"/>
      <c r="M68" s="31"/>
      <c r="N68" s="31"/>
      <c r="O68" s="31"/>
      <c r="P68" s="31"/>
      <c r="Q68" s="31"/>
      <c r="R68" s="31"/>
      <c r="S68" s="31"/>
      <c r="T68" s="104"/>
      <c r="U68" s="105"/>
      <c r="V68" s="131"/>
      <c r="W68" s="141"/>
      <c r="X68" s="148"/>
    </row>
    <row r="69" spans="1:25" ht="20.25" customHeight="1" thickBot="1" x14ac:dyDescent="0.3">
      <c r="A69" s="34"/>
      <c r="B69" s="121"/>
      <c r="D69" s="19"/>
      <c r="E69" s="116" t="s">
        <v>172</v>
      </c>
      <c r="F69" s="272" t="s">
        <v>52</v>
      </c>
      <c r="G69" s="605">
        <f>+H66/H68</f>
        <v>1.9149965445749828</v>
      </c>
      <c r="H69" s="606"/>
      <c r="I69" s="106"/>
      <c r="J69" s="106"/>
      <c r="K69" s="106"/>
      <c r="L69" s="106"/>
      <c r="M69" s="106"/>
      <c r="N69" s="106"/>
      <c r="O69" s="106"/>
      <c r="P69" s="106"/>
      <c r="Q69" s="106"/>
      <c r="R69" s="106"/>
      <c r="S69" s="106"/>
      <c r="T69" s="252"/>
      <c r="U69" s="105"/>
      <c r="V69" s="131"/>
      <c r="W69" s="141"/>
      <c r="X69" s="148"/>
    </row>
    <row r="70" spans="1:25" ht="37.5" customHeight="1" thickBot="1" x14ac:dyDescent="0.3">
      <c r="A70" s="34"/>
      <c r="B70" s="121"/>
      <c r="D70" s="138"/>
      <c r="E70" s="27"/>
      <c r="F70" s="27"/>
      <c r="G70" s="27"/>
      <c r="H70" s="27"/>
      <c r="I70" s="27"/>
      <c r="J70" s="27"/>
      <c r="K70" s="27"/>
      <c r="L70" s="27"/>
      <c r="M70" s="27"/>
      <c r="N70" s="27"/>
      <c r="O70" s="27"/>
      <c r="P70" s="27"/>
      <c r="Q70" s="27"/>
      <c r="R70" s="27"/>
      <c r="S70" s="27"/>
      <c r="T70" s="27"/>
      <c r="U70" s="114"/>
      <c r="V70" s="131"/>
      <c r="W70" s="141"/>
      <c r="X70" s="148"/>
    </row>
    <row r="71" spans="1:25" ht="31.5" customHeight="1" thickBot="1" x14ac:dyDescent="0.3">
      <c r="A71" s="34"/>
      <c r="B71" s="121"/>
      <c r="D71" s="218"/>
      <c r="E71" s="219" t="s">
        <v>100</v>
      </c>
      <c r="F71" s="220"/>
      <c r="G71" s="220"/>
      <c r="H71" s="220"/>
      <c r="I71" s="220"/>
      <c r="J71" s="220"/>
      <c r="K71" s="220"/>
      <c r="L71" s="220"/>
      <c r="M71" s="220"/>
      <c r="N71" s="220"/>
      <c r="O71" s="220"/>
      <c r="P71" s="220"/>
      <c r="Q71" s="220"/>
      <c r="R71" s="220"/>
      <c r="S71" s="220"/>
      <c r="T71" s="220"/>
      <c r="U71" s="221"/>
      <c r="V71" s="131"/>
      <c r="W71" s="141"/>
      <c r="X71" s="148"/>
    </row>
    <row r="72" spans="1:25" ht="11.25" customHeight="1" x14ac:dyDescent="0.25">
      <c r="A72" s="34"/>
      <c r="B72" s="121"/>
      <c r="D72" s="19"/>
      <c r="E72" s="7"/>
      <c r="F72" s="7"/>
      <c r="G72" s="7"/>
      <c r="H72" s="7"/>
      <c r="I72" s="7"/>
      <c r="J72" s="7"/>
      <c r="K72" s="7"/>
      <c r="L72" s="7"/>
      <c r="M72" s="7"/>
      <c r="N72" s="7"/>
      <c r="O72" s="7"/>
      <c r="P72" s="7"/>
      <c r="Q72" s="7"/>
      <c r="R72" s="7"/>
      <c r="S72" s="7"/>
      <c r="T72" s="7"/>
      <c r="U72" s="105"/>
      <c r="W72" s="141"/>
      <c r="X72" s="150"/>
      <c r="Y72" s="34"/>
    </row>
    <row r="73" spans="1:25" ht="22.5" customHeight="1" x14ac:dyDescent="0.25">
      <c r="A73" s="34"/>
      <c r="B73" s="121"/>
      <c r="D73" s="19"/>
      <c r="E73" s="313" t="s">
        <v>106</v>
      </c>
      <c r="F73" s="314"/>
      <c r="G73" s="314"/>
      <c r="H73" s="314"/>
      <c r="I73" s="314"/>
      <c r="J73" s="314"/>
      <c r="K73" s="314"/>
      <c r="L73" s="314"/>
      <c r="M73" s="314"/>
      <c r="N73" s="314"/>
      <c r="O73" s="314"/>
      <c r="P73" s="314"/>
      <c r="Q73" s="314"/>
      <c r="R73" s="314"/>
      <c r="S73" s="314"/>
      <c r="T73" s="315"/>
      <c r="U73" s="105"/>
      <c r="W73" s="141"/>
      <c r="X73" s="150"/>
      <c r="Y73" s="34"/>
    </row>
    <row r="74" spans="1:25" ht="17.25" customHeight="1" x14ac:dyDescent="0.25">
      <c r="A74" s="34"/>
      <c r="B74" s="121"/>
      <c r="D74" s="525" t="s">
        <v>177</v>
      </c>
      <c r="E74" s="345" t="s">
        <v>178</v>
      </c>
      <c r="F74" s="346" t="s">
        <v>179</v>
      </c>
      <c r="G74" s="346" t="s">
        <v>180</v>
      </c>
      <c r="H74" s="384" t="s">
        <v>176</v>
      </c>
      <c r="I74" s="343" t="s">
        <v>15</v>
      </c>
      <c r="J74" s="343" t="s">
        <v>0</v>
      </c>
      <c r="K74" s="343" t="s">
        <v>1</v>
      </c>
      <c r="L74" s="343" t="s">
        <v>2</v>
      </c>
      <c r="M74" s="343" t="s">
        <v>8</v>
      </c>
      <c r="N74" s="343" t="s">
        <v>9</v>
      </c>
      <c r="O74" s="343" t="s">
        <v>10</v>
      </c>
      <c r="P74" s="343" t="s">
        <v>11</v>
      </c>
      <c r="Q74" s="343" t="s">
        <v>12</v>
      </c>
      <c r="R74" s="343" t="s">
        <v>13</v>
      </c>
      <c r="S74" s="343" t="s">
        <v>3</v>
      </c>
      <c r="T74" s="344" t="s">
        <v>14</v>
      </c>
      <c r="U74" s="105"/>
      <c r="W74" s="141"/>
      <c r="X74" s="150"/>
      <c r="Y74" s="34"/>
    </row>
    <row r="75" spans="1:25" ht="27.75" customHeight="1" x14ac:dyDescent="0.25">
      <c r="A75" s="34"/>
      <c r="B75" s="121"/>
      <c r="C75" s="139"/>
      <c r="D75" s="525" t="str">
        <f>"("&amp;V75&amp;")"</f>
        <v>(29)</v>
      </c>
      <c r="E75" s="133" t="s">
        <v>35</v>
      </c>
      <c r="F75" s="8" t="s">
        <v>62</v>
      </c>
      <c r="G75" s="32" t="s">
        <v>4</v>
      </c>
      <c r="H75" s="379">
        <f>SUM(I75:T75)</f>
        <v>1220</v>
      </c>
      <c r="I75" s="153">
        <f t="shared" ref="I75:T75" si="3">+I36*$F$45/100</f>
        <v>200</v>
      </c>
      <c r="J75" s="154">
        <f t="shared" si="3"/>
        <v>160</v>
      </c>
      <c r="K75" s="154">
        <f t="shared" si="3"/>
        <v>100</v>
      </c>
      <c r="L75" s="154">
        <f t="shared" si="3"/>
        <v>90</v>
      </c>
      <c r="M75" s="154">
        <f t="shared" si="3"/>
        <v>50</v>
      </c>
      <c r="N75" s="154">
        <f t="shared" si="3"/>
        <v>60</v>
      </c>
      <c r="O75" s="154">
        <f t="shared" si="3"/>
        <v>80</v>
      </c>
      <c r="P75" s="154">
        <f t="shared" si="3"/>
        <v>70</v>
      </c>
      <c r="Q75" s="154">
        <f t="shared" si="3"/>
        <v>50</v>
      </c>
      <c r="R75" s="154">
        <f t="shared" si="3"/>
        <v>80</v>
      </c>
      <c r="S75" s="154">
        <f t="shared" si="3"/>
        <v>120</v>
      </c>
      <c r="T75" s="155">
        <f t="shared" si="3"/>
        <v>160</v>
      </c>
      <c r="U75" s="104"/>
      <c r="V75" s="289">
        <v>29</v>
      </c>
      <c r="W75" s="141"/>
      <c r="X75" s="148" t="s">
        <v>84</v>
      </c>
    </row>
    <row r="76" spans="1:25" ht="27.75" customHeight="1" x14ac:dyDescent="0.25">
      <c r="A76" s="34"/>
      <c r="B76" s="121"/>
      <c r="C76" s="139"/>
      <c r="D76" s="525"/>
      <c r="E76" s="133" t="s">
        <v>36</v>
      </c>
      <c r="F76" s="8" t="s">
        <v>63</v>
      </c>
      <c r="G76" s="146"/>
      <c r="H76" s="380">
        <f>SUM(I76:T76)</f>
        <v>360</v>
      </c>
      <c r="I76" s="156">
        <f t="shared" ref="I76:T76" si="4">+I38*$F$51/100</f>
        <v>30</v>
      </c>
      <c r="J76" s="157">
        <f t="shared" si="4"/>
        <v>30</v>
      </c>
      <c r="K76" s="157">
        <f t="shared" si="4"/>
        <v>30</v>
      </c>
      <c r="L76" s="157">
        <f t="shared" si="4"/>
        <v>30</v>
      </c>
      <c r="M76" s="157">
        <f t="shared" si="4"/>
        <v>30</v>
      </c>
      <c r="N76" s="157">
        <f t="shared" si="4"/>
        <v>30</v>
      </c>
      <c r="O76" s="157">
        <f t="shared" si="4"/>
        <v>30</v>
      </c>
      <c r="P76" s="157">
        <f t="shared" si="4"/>
        <v>30</v>
      </c>
      <c r="Q76" s="157">
        <f t="shared" si="4"/>
        <v>30</v>
      </c>
      <c r="R76" s="157">
        <f t="shared" si="4"/>
        <v>30</v>
      </c>
      <c r="S76" s="157">
        <f t="shared" si="4"/>
        <v>30</v>
      </c>
      <c r="T76" s="158">
        <f t="shared" si="4"/>
        <v>30</v>
      </c>
      <c r="U76" s="104"/>
      <c r="V76" s="152" t="s">
        <v>39</v>
      </c>
      <c r="W76" s="141"/>
      <c r="X76" s="148" t="s">
        <v>103</v>
      </c>
    </row>
    <row r="77" spans="1:25" ht="27.75" customHeight="1" x14ac:dyDescent="0.25">
      <c r="A77" s="34"/>
      <c r="B77" s="121"/>
      <c r="C77" s="139"/>
      <c r="D77" s="525" t="str">
        <f t="shared" ref="D77" si="5">"("&amp;V77&amp;")"</f>
        <v>(30)</v>
      </c>
      <c r="E77" s="133" t="s">
        <v>6</v>
      </c>
      <c r="F77" s="8" t="s">
        <v>64</v>
      </c>
      <c r="G77" s="146" t="s">
        <v>4</v>
      </c>
      <c r="H77" s="381">
        <f>SUM(I77:T77)</f>
        <v>1551</v>
      </c>
      <c r="I77" s="159">
        <f t="shared" ref="I77:T77" si="6">+I40*$F$58/100</f>
        <v>44</v>
      </c>
      <c r="J77" s="160">
        <f t="shared" si="6"/>
        <v>55</v>
      </c>
      <c r="K77" s="160">
        <f t="shared" si="6"/>
        <v>77</v>
      </c>
      <c r="L77" s="160">
        <f t="shared" si="6"/>
        <v>110</v>
      </c>
      <c r="M77" s="160">
        <f t="shared" si="6"/>
        <v>187</v>
      </c>
      <c r="N77" s="160">
        <f t="shared" si="6"/>
        <v>209</v>
      </c>
      <c r="O77" s="160">
        <f t="shared" si="6"/>
        <v>220</v>
      </c>
      <c r="P77" s="160">
        <f t="shared" si="6"/>
        <v>198</v>
      </c>
      <c r="Q77" s="160">
        <f t="shared" si="6"/>
        <v>176</v>
      </c>
      <c r="R77" s="160">
        <f t="shared" si="6"/>
        <v>132</v>
      </c>
      <c r="S77" s="160">
        <f t="shared" si="6"/>
        <v>88</v>
      </c>
      <c r="T77" s="161">
        <f t="shared" si="6"/>
        <v>55</v>
      </c>
      <c r="U77" s="104"/>
      <c r="V77" s="290">
        <v>30</v>
      </c>
      <c r="W77" s="141"/>
      <c r="X77" s="148" t="s">
        <v>85</v>
      </c>
    </row>
    <row r="78" spans="1:25" ht="27.75" customHeight="1" x14ac:dyDescent="0.25">
      <c r="A78" s="34"/>
      <c r="B78" s="121"/>
      <c r="C78" s="139"/>
      <c r="D78" s="525" t="str">
        <f t="shared" ref="D78:D87" si="7">"("&amp;V78&amp;")"</f>
        <v>(-)</v>
      </c>
      <c r="E78" s="312" t="s">
        <v>245</v>
      </c>
      <c r="F78" s="188"/>
      <c r="G78" s="224"/>
      <c r="H78" s="383"/>
      <c r="I78" s="471">
        <f t="shared" ref="I78:T78" si="8">IF(I75&gt;0,I77/I75,0)</f>
        <v>0.22</v>
      </c>
      <c r="J78" s="472">
        <f t="shared" si="8"/>
        <v>0.34375</v>
      </c>
      <c r="K78" s="472">
        <f t="shared" si="8"/>
        <v>0.77</v>
      </c>
      <c r="L78" s="472">
        <f t="shared" si="8"/>
        <v>1.2222222222222223</v>
      </c>
      <c r="M78" s="472">
        <f t="shared" si="8"/>
        <v>3.74</v>
      </c>
      <c r="N78" s="472">
        <f t="shared" si="8"/>
        <v>3.4833333333333334</v>
      </c>
      <c r="O78" s="472">
        <f t="shared" si="8"/>
        <v>2.75</v>
      </c>
      <c r="P78" s="472">
        <f t="shared" si="8"/>
        <v>2.8285714285714287</v>
      </c>
      <c r="Q78" s="472">
        <f t="shared" si="8"/>
        <v>3.52</v>
      </c>
      <c r="R78" s="472">
        <f t="shared" si="8"/>
        <v>1.65</v>
      </c>
      <c r="S78" s="472">
        <f t="shared" si="8"/>
        <v>0.73333333333333328</v>
      </c>
      <c r="T78" s="473">
        <f t="shared" si="8"/>
        <v>0.34375</v>
      </c>
      <c r="U78" s="105"/>
      <c r="V78" s="290" t="s">
        <v>104</v>
      </c>
      <c r="W78" s="227"/>
      <c r="X78" s="150"/>
      <c r="Y78" s="34"/>
    </row>
    <row r="79" spans="1:25" ht="27.75" customHeight="1" x14ac:dyDescent="0.25">
      <c r="A79" s="34"/>
      <c r="B79" s="121"/>
      <c r="C79" s="139"/>
      <c r="D79" s="525"/>
      <c r="E79" s="468" t="s">
        <v>249</v>
      </c>
      <c r="F79" s="12"/>
      <c r="G79" s="469"/>
      <c r="H79" s="470"/>
      <c r="I79" s="474" t="str">
        <f>I32</f>
        <v>NO</v>
      </c>
      <c r="J79" s="475"/>
      <c r="K79" s="475"/>
      <c r="L79" s="475"/>
      <c r="M79" s="475"/>
      <c r="N79" s="475"/>
      <c r="O79" s="475"/>
      <c r="P79" s="475"/>
      <c r="Q79" s="475"/>
      <c r="R79" s="475"/>
      <c r="S79" s="475"/>
      <c r="T79" s="476"/>
      <c r="U79" s="105"/>
      <c r="V79" s="290"/>
      <c r="W79" s="141"/>
      <c r="X79" s="150"/>
      <c r="Y79" s="34"/>
    </row>
    <row r="80" spans="1:25" ht="27.75" customHeight="1" x14ac:dyDescent="0.25">
      <c r="A80" s="34"/>
      <c r="B80" s="121"/>
      <c r="C80" s="139"/>
      <c r="D80" s="525" t="str">
        <f t="shared" si="7"/>
        <v>(32)</v>
      </c>
      <c r="E80" s="468" t="s">
        <v>246</v>
      </c>
      <c r="F80" s="12" t="s">
        <v>248</v>
      </c>
      <c r="G80" s="469"/>
      <c r="H80" s="470"/>
      <c r="I80" s="474">
        <f>IF($I$79="YES",IF(I78&gt;0,(I78^$N$32+1/(I78^$N$32)-$L$32)/(I78^$N$32+1/(I78^$N$32)),1),1)</f>
        <v>1</v>
      </c>
      <c r="J80" s="475">
        <f t="shared" ref="J80:T80" si="9">IF($I$79="YES",IF(J78&gt;0,(J78^$N$32+1/(J78^$N$32)-$L$32)/(J78^$N$32+1/(J78^$N$32)),1),1)</f>
        <v>1</v>
      </c>
      <c r="K80" s="475">
        <f t="shared" si="9"/>
        <v>1</v>
      </c>
      <c r="L80" s="475">
        <f t="shared" si="9"/>
        <v>1</v>
      </c>
      <c r="M80" s="475">
        <f t="shared" si="9"/>
        <v>1</v>
      </c>
      <c r="N80" s="475">
        <f t="shared" si="9"/>
        <v>1</v>
      </c>
      <c r="O80" s="475">
        <f t="shared" si="9"/>
        <v>1</v>
      </c>
      <c r="P80" s="475">
        <f t="shared" si="9"/>
        <v>1</v>
      </c>
      <c r="Q80" s="475">
        <f t="shared" si="9"/>
        <v>1</v>
      </c>
      <c r="R80" s="475">
        <f t="shared" si="9"/>
        <v>1</v>
      </c>
      <c r="S80" s="475">
        <f t="shared" si="9"/>
        <v>1</v>
      </c>
      <c r="T80" s="476">
        <f t="shared" si="9"/>
        <v>1</v>
      </c>
      <c r="U80" s="105"/>
      <c r="V80" s="289">
        <v>32</v>
      </c>
      <c r="W80" s="229"/>
      <c r="X80" s="150"/>
      <c r="Y80" s="34"/>
    </row>
    <row r="81" spans="1:25" ht="27.75" customHeight="1" x14ac:dyDescent="0.25">
      <c r="A81" s="34"/>
      <c r="B81" s="121"/>
      <c r="C81" s="139"/>
      <c r="D81" s="525" t="str">
        <f t="shared" si="7"/>
        <v>(31)</v>
      </c>
      <c r="E81" s="311" t="s">
        <v>37</v>
      </c>
      <c r="F81" s="239" t="s">
        <v>65</v>
      </c>
      <c r="G81" s="240" t="s">
        <v>4</v>
      </c>
      <c r="H81" s="382">
        <f t="shared" ref="H81:H83" si="10">SUM(I81:T81)</f>
        <v>799</v>
      </c>
      <c r="I81" s="386">
        <f t="shared" ref="I81:T81" si="11">MIN(I75,I77)*I80</f>
        <v>44</v>
      </c>
      <c r="J81" s="387">
        <f t="shared" si="11"/>
        <v>55</v>
      </c>
      <c r="K81" s="387">
        <f t="shared" si="11"/>
        <v>77</v>
      </c>
      <c r="L81" s="387">
        <f t="shared" si="11"/>
        <v>90</v>
      </c>
      <c r="M81" s="387">
        <f t="shared" si="11"/>
        <v>50</v>
      </c>
      <c r="N81" s="387">
        <f t="shared" si="11"/>
        <v>60</v>
      </c>
      <c r="O81" s="387">
        <f t="shared" si="11"/>
        <v>80</v>
      </c>
      <c r="P81" s="387">
        <f t="shared" si="11"/>
        <v>70</v>
      </c>
      <c r="Q81" s="387">
        <f t="shared" si="11"/>
        <v>50</v>
      </c>
      <c r="R81" s="387">
        <f t="shared" si="11"/>
        <v>80</v>
      </c>
      <c r="S81" s="387">
        <f t="shared" si="11"/>
        <v>88</v>
      </c>
      <c r="T81" s="388">
        <f t="shared" si="11"/>
        <v>55</v>
      </c>
      <c r="U81" s="105"/>
      <c r="V81" s="289">
        <v>31</v>
      </c>
      <c r="W81" s="227"/>
      <c r="X81" s="228"/>
      <c r="Y81" s="34"/>
    </row>
    <row r="82" spans="1:25" ht="27.75" customHeight="1" x14ac:dyDescent="0.25">
      <c r="A82" s="34"/>
      <c r="B82" s="121"/>
      <c r="C82" s="139"/>
      <c r="D82" s="525" t="str">
        <f t="shared" si="7"/>
        <v>(33)</v>
      </c>
      <c r="E82" s="312" t="s">
        <v>7</v>
      </c>
      <c r="F82" s="188" t="s">
        <v>66</v>
      </c>
      <c r="G82" s="224" t="s">
        <v>4</v>
      </c>
      <c r="H82" s="383">
        <f t="shared" si="10"/>
        <v>752</v>
      </c>
      <c r="I82" s="389">
        <f t="shared" ref="I82:T82" si="12">+I77-I81</f>
        <v>0</v>
      </c>
      <c r="J82" s="390">
        <f t="shared" si="12"/>
        <v>0</v>
      </c>
      <c r="K82" s="390">
        <f t="shared" si="12"/>
        <v>0</v>
      </c>
      <c r="L82" s="390">
        <f t="shared" si="12"/>
        <v>20</v>
      </c>
      <c r="M82" s="390">
        <f t="shared" si="12"/>
        <v>137</v>
      </c>
      <c r="N82" s="390">
        <f t="shared" si="12"/>
        <v>149</v>
      </c>
      <c r="O82" s="390">
        <f t="shared" si="12"/>
        <v>140</v>
      </c>
      <c r="P82" s="390">
        <f t="shared" si="12"/>
        <v>128</v>
      </c>
      <c r="Q82" s="390">
        <f t="shared" si="12"/>
        <v>126</v>
      </c>
      <c r="R82" s="390">
        <f t="shared" si="12"/>
        <v>52</v>
      </c>
      <c r="S82" s="390">
        <f t="shared" si="12"/>
        <v>0</v>
      </c>
      <c r="T82" s="391">
        <f t="shared" si="12"/>
        <v>0</v>
      </c>
      <c r="U82" s="105"/>
      <c r="V82" s="289">
        <v>33</v>
      </c>
      <c r="W82" s="141"/>
      <c r="X82" s="150"/>
      <c r="Y82" s="34"/>
    </row>
    <row r="83" spans="1:25" ht="27.75" customHeight="1" x14ac:dyDescent="0.25">
      <c r="A83" s="34"/>
      <c r="B83" s="121"/>
      <c r="C83" s="139"/>
      <c r="D83" s="525" t="str">
        <f t="shared" si="7"/>
        <v>(34)</v>
      </c>
      <c r="E83" s="312" t="s">
        <v>38</v>
      </c>
      <c r="F83" s="188" t="s">
        <v>67</v>
      </c>
      <c r="G83" s="224" t="s">
        <v>4</v>
      </c>
      <c r="H83" s="383">
        <f t="shared" si="10"/>
        <v>200</v>
      </c>
      <c r="I83" s="389">
        <f t="shared" ref="I83:T83" si="13">MIN(I82,I76)</f>
        <v>0</v>
      </c>
      <c r="J83" s="390">
        <f t="shared" si="13"/>
        <v>0</v>
      </c>
      <c r="K83" s="390">
        <f t="shared" si="13"/>
        <v>0</v>
      </c>
      <c r="L83" s="390">
        <f t="shared" si="13"/>
        <v>20</v>
      </c>
      <c r="M83" s="390">
        <f t="shared" si="13"/>
        <v>30</v>
      </c>
      <c r="N83" s="390">
        <f t="shared" si="13"/>
        <v>30</v>
      </c>
      <c r="O83" s="390">
        <f t="shared" si="13"/>
        <v>30</v>
      </c>
      <c r="P83" s="390">
        <f t="shared" si="13"/>
        <v>30</v>
      </c>
      <c r="Q83" s="390">
        <f t="shared" si="13"/>
        <v>30</v>
      </c>
      <c r="R83" s="390">
        <f t="shared" si="13"/>
        <v>30</v>
      </c>
      <c r="S83" s="390">
        <f t="shared" si="13"/>
        <v>0</v>
      </c>
      <c r="T83" s="391">
        <f t="shared" si="13"/>
        <v>0</v>
      </c>
      <c r="U83" s="105"/>
      <c r="V83" s="289">
        <v>34</v>
      </c>
      <c r="W83" s="141"/>
      <c r="X83" s="150"/>
      <c r="Y83" s="34"/>
    </row>
    <row r="84" spans="1:25" ht="27.75" customHeight="1" x14ac:dyDescent="0.25">
      <c r="A84" s="34"/>
      <c r="B84" s="121"/>
      <c r="C84" s="139"/>
      <c r="D84" s="525" t="str">
        <f t="shared" si="7"/>
        <v>(35)</v>
      </c>
      <c r="E84" s="312" t="s">
        <v>274</v>
      </c>
      <c r="F84" s="225" t="s">
        <v>70</v>
      </c>
      <c r="G84" s="224" t="s">
        <v>4</v>
      </c>
      <c r="H84" s="226"/>
      <c r="I84" s="389">
        <f>+I82-I83</f>
        <v>0</v>
      </c>
      <c r="J84" s="390">
        <f t="shared" ref="J84:T84" si="14">+J82-J83</f>
        <v>0</v>
      </c>
      <c r="K84" s="390">
        <f t="shared" si="14"/>
        <v>0</v>
      </c>
      <c r="L84" s="390">
        <f t="shared" si="14"/>
        <v>0</v>
      </c>
      <c r="M84" s="390">
        <f t="shared" si="14"/>
        <v>107</v>
      </c>
      <c r="N84" s="390">
        <f t="shared" si="14"/>
        <v>119</v>
      </c>
      <c r="O84" s="390">
        <f t="shared" si="14"/>
        <v>110</v>
      </c>
      <c r="P84" s="390">
        <f t="shared" si="14"/>
        <v>98</v>
      </c>
      <c r="Q84" s="390">
        <f t="shared" si="14"/>
        <v>96</v>
      </c>
      <c r="R84" s="390">
        <f t="shared" si="14"/>
        <v>22</v>
      </c>
      <c r="S84" s="390">
        <f t="shared" si="14"/>
        <v>0</v>
      </c>
      <c r="T84" s="391">
        <f t="shared" si="14"/>
        <v>0</v>
      </c>
      <c r="U84" s="105"/>
      <c r="V84" s="289">
        <v>35</v>
      </c>
      <c r="W84" s="141"/>
      <c r="X84" s="150"/>
      <c r="Y84" s="34"/>
    </row>
    <row r="85" spans="1:25" ht="27.75" customHeight="1" x14ac:dyDescent="0.25">
      <c r="A85" s="34"/>
      <c r="B85" s="121"/>
      <c r="C85" s="139"/>
      <c r="D85" s="525" t="str">
        <f t="shared" si="7"/>
        <v>(36)</v>
      </c>
      <c r="E85" s="312" t="s">
        <v>41</v>
      </c>
      <c r="F85" s="188" t="s">
        <v>71</v>
      </c>
      <c r="G85" s="224" t="s">
        <v>4</v>
      </c>
      <c r="H85" s="383">
        <f>SUM(I84:T84)</f>
        <v>552</v>
      </c>
      <c r="I85" s="389"/>
      <c r="J85" s="390"/>
      <c r="K85" s="390"/>
      <c r="L85" s="390"/>
      <c r="M85" s="390"/>
      <c r="N85" s="390"/>
      <c r="O85" s="390"/>
      <c r="P85" s="390"/>
      <c r="Q85" s="390"/>
      <c r="R85" s="390"/>
      <c r="S85" s="390"/>
      <c r="T85" s="391"/>
      <c r="U85" s="105"/>
      <c r="V85" s="289">
        <v>36</v>
      </c>
      <c r="W85" s="141"/>
      <c r="X85" s="150"/>
      <c r="Y85" s="34"/>
    </row>
    <row r="86" spans="1:25" ht="27.75" customHeight="1" x14ac:dyDescent="0.25">
      <c r="A86" s="34"/>
      <c r="B86" s="121"/>
      <c r="C86" s="139"/>
      <c r="D86" s="525" t="str">
        <f t="shared" si="7"/>
        <v>(37)</v>
      </c>
      <c r="E86" s="468" t="s">
        <v>42</v>
      </c>
      <c r="F86" s="519" t="s">
        <v>68</v>
      </c>
      <c r="G86" s="469" t="s">
        <v>4</v>
      </c>
      <c r="H86" s="226"/>
      <c r="I86" s="389">
        <f t="shared" ref="I86:T86" si="15">+I75-I81</f>
        <v>156</v>
      </c>
      <c r="J86" s="390">
        <f t="shared" si="15"/>
        <v>105</v>
      </c>
      <c r="K86" s="390">
        <f t="shared" si="15"/>
        <v>23</v>
      </c>
      <c r="L86" s="390">
        <f t="shared" si="15"/>
        <v>0</v>
      </c>
      <c r="M86" s="390">
        <f t="shared" si="15"/>
        <v>0</v>
      </c>
      <c r="N86" s="390">
        <f t="shared" si="15"/>
        <v>0</v>
      </c>
      <c r="O86" s="390">
        <f t="shared" si="15"/>
        <v>0</v>
      </c>
      <c r="P86" s="390">
        <f t="shared" si="15"/>
        <v>0</v>
      </c>
      <c r="Q86" s="390">
        <f t="shared" si="15"/>
        <v>0</v>
      </c>
      <c r="R86" s="390">
        <f t="shared" si="15"/>
        <v>0</v>
      </c>
      <c r="S86" s="390">
        <f t="shared" si="15"/>
        <v>32</v>
      </c>
      <c r="T86" s="391">
        <f t="shared" si="15"/>
        <v>105</v>
      </c>
      <c r="U86" s="105"/>
      <c r="V86" s="289">
        <v>37</v>
      </c>
      <c r="W86" s="141"/>
      <c r="X86" s="150"/>
      <c r="Y86" s="34"/>
    </row>
    <row r="87" spans="1:25" ht="27.75" customHeight="1" x14ac:dyDescent="0.25">
      <c r="A87" s="34"/>
      <c r="B87" s="121"/>
      <c r="C87" s="139"/>
      <c r="D87" s="525" t="str">
        <f t="shared" si="7"/>
        <v>(38)</v>
      </c>
      <c r="E87" s="520" t="s">
        <v>40</v>
      </c>
      <c r="F87" s="660" t="s">
        <v>69</v>
      </c>
      <c r="G87" s="245" t="s">
        <v>4</v>
      </c>
      <c r="H87" s="521">
        <f>SUM(I86:T86)</f>
        <v>421</v>
      </c>
      <c r="I87" s="522"/>
      <c r="J87" s="523"/>
      <c r="K87" s="523"/>
      <c r="L87" s="523"/>
      <c r="M87" s="523"/>
      <c r="N87" s="523"/>
      <c r="O87" s="523"/>
      <c r="P87" s="523"/>
      <c r="Q87" s="523"/>
      <c r="R87" s="523"/>
      <c r="S87" s="523"/>
      <c r="T87" s="524"/>
      <c r="U87" s="105"/>
      <c r="V87" s="289">
        <v>38</v>
      </c>
      <c r="W87" s="141"/>
      <c r="X87" s="150"/>
      <c r="Y87" s="34"/>
    </row>
    <row r="88" spans="1:25" ht="15" customHeight="1" thickBot="1" x14ac:dyDescent="0.3">
      <c r="A88" s="34"/>
      <c r="B88" s="121"/>
      <c r="D88" s="138"/>
      <c r="E88" s="27"/>
      <c r="F88" s="27"/>
      <c r="G88" s="27"/>
      <c r="H88" s="27"/>
      <c r="I88" s="27"/>
      <c r="J88" s="27"/>
      <c r="K88" s="27"/>
      <c r="L88" s="27"/>
      <c r="M88" s="27"/>
      <c r="N88" s="27"/>
      <c r="O88" s="27"/>
      <c r="P88" s="27"/>
      <c r="Q88" s="27"/>
      <c r="R88" s="27"/>
      <c r="S88" s="27"/>
      <c r="T88" s="27"/>
      <c r="U88" s="114"/>
      <c r="V88" s="8"/>
      <c r="W88" s="502"/>
      <c r="X88" s="503"/>
      <c r="Y88" s="34"/>
    </row>
    <row r="89" spans="1:25" ht="12.75" customHeight="1" thickBot="1" x14ac:dyDescent="0.3">
      <c r="A89" s="34"/>
      <c r="B89" s="121"/>
      <c r="D89" s="122"/>
      <c r="E89" s="123"/>
      <c r="F89" s="123"/>
      <c r="G89" s="123"/>
      <c r="H89" s="298"/>
      <c r="I89" s="120"/>
      <c r="J89" s="120"/>
      <c r="K89" s="120"/>
      <c r="L89" s="120"/>
      <c r="M89" s="120"/>
      <c r="N89" s="120"/>
      <c r="O89" s="120"/>
      <c r="P89" s="120"/>
      <c r="Q89" s="120"/>
      <c r="R89" s="120"/>
      <c r="S89" s="120"/>
      <c r="T89" s="120"/>
      <c r="U89" s="74"/>
      <c r="V89" s="140"/>
      <c r="W89" s="141"/>
      <c r="X89" s="150"/>
      <c r="Y89" s="34"/>
    </row>
    <row r="90" spans="1:25" ht="12.75" customHeight="1" x14ac:dyDescent="0.25">
      <c r="A90" s="34"/>
      <c r="B90" s="121"/>
      <c r="D90" s="122" t="s">
        <v>177</v>
      </c>
      <c r="E90" s="545" t="s">
        <v>178</v>
      </c>
      <c r="F90" s="546" t="s">
        <v>179</v>
      </c>
      <c r="G90" s="546" t="s">
        <v>180</v>
      </c>
      <c r="H90" s="547" t="s">
        <v>176</v>
      </c>
      <c r="I90" s="547" t="s">
        <v>15</v>
      </c>
      <c r="J90" s="547" t="s">
        <v>0</v>
      </c>
      <c r="K90" s="547" t="s">
        <v>1</v>
      </c>
      <c r="L90" s="547" t="s">
        <v>2</v>
      </c>
      <c r="M90" s="547" t="s">
        <v>8</v>
      </c>
      <c r="N90" s="547" t="s">
        <v>9</v>
      </c>
      <c r="O90" s="547" t="s">
        <v>10</v>
      </c>
      <c r="P90" s="547" t="s">
        <v>11</v>
      </c>
      <c r="Q90" s="547" t="s">
        <v>12</v>
      </c>
      <c r="R90" s="547" t="s">
        <v>13</v>
      </c>
      <c r="S90" s="547" t="s">
        <v>3</v>
      </c>
      <c r="T90" s="548" t="s">
        <v>14</v>
      </c>
      <c r="U90" s="105"/>
      <c r="V90" s="140"/>
      <c r="W90" s="141"/>
      <c r="X90" s="617"/>
      <c r="Y90" s="34"/>
    </row>
    <row r="91" spans="1:25" ht="21.75" customHeight="1" x14ac:dyDescent="0.25">
      <c r="A91" s="34"/>
      <c r="B91" s="121"/>
      <c r="D91" s="19"/>
      <c r="E91" s="339" t="s">
        <v>120</v>
      </c>
      <c r="F91" s="340"/>
      <c r="G91" s="340"/>
      <c r="H91" s="341" t="str">
        <f>"You have selected:  "&amp;INDEX(Z22:Z23,A28)</f>
        <v>You have selected:  Constant (time independent) EP factors</v>
      </c>
      <c r="I91" s="340"/>
      <c r="J91" s="340"/>
      <c r="K91" s="340"/>
      <c r="L91" s="340"/>
      <c r="M91" s="340"/>
      <c r="N91" s="340"/>
      <c r="O91" s="340"/>
      <c r="P91" s="340"/>
      <c r="Q91" s="340"/>
      <c r="R91" s="340"/>
      <c r="S91" s="340"/>
      <c r="T91" s="528"/>
      <c r="U91" s="105"/>
      <c r="V91" s="140"/>
      <c r="W91" s="236" t="s">
        <v>112</v>
      </c>
      <c r="X91" s="617"/>
      <c r="Y91" s="34"/>
    </row>
    <row r="92" spans="1:25" ht="15.75" customHeight="1" x14ac:dyDescent="0.25">
      <c r="A92" s="34"/>
      <c r="B92" s="121"/>
      <c r="D92" s="19"/>
      <c r="E92" s="511" t="s">
        <v>107</v>
      </c>
      <c r="F92" s="98" t="s">
        <v>114</v>
      </c>
      <c r="G92" s="9"/>
      <c r="H92" s="112"/>
      <c r="I92" s="108">
        <f>IF($A$28=1,I20,$J$14)</f>
        <v>1</v>
      </c>
      <c r="J92" s="108">
        <f>IF($A$28=1,J20,$J$14)</f>
        <v>1</v>
      </c>
      <c r="K92" s="108">
        <f>IF($A$28=1,K20,$J$14)</f>
        <v>1</v>
      </c>
      <c r="L92" s="108">
        <f>IF($A$28=1,L20,$J$14)</f>
        <v>1</v>
      </c>
      <c r="M92" s="108">
        <f>IF($A$28=1,M20,$J$14)</f>
        <v>1</v>
      </c>
      <c r="N92" s="108">
        <f>IF($A$28=1,N20,$J$14)</f>
        <v>1</v>
      </c>
      <c r="O92" s="108">
        <f>IF($A$28=1,O20,$J$14)</f>
        <v>1</v>
      </c>
      <c r="P92" s="108">
        <f>IF($A$28=1,P20,$J$14)</f>
        <v>1</v>
      </c>
      <c r="Q92" s="108">
        <f>IF($A$28=1,Q20,$J$14)</f>
        <v>1</v>
      </c>
      <c r="R92" s="108">
        <f>IF($A$28=1,R20,$J$14)</f>
        <v>1</v>
      </c>
      <c r="S92" s="108">
        <f>IF($A$28=1,S20,$J$14)</f>
        <v>1</v>
      </c>
      <c r="T92" s="529">
        <f>IF($A$28=1,T20,$J$14)</f>
        <v>1</v>
      </c>
      <c r="U92" s="105"/>
      <c r="V92" s="140"/>
      <c r="W92" s="236" t="s">
        <v>105</v>
      </c>
      <c r="X92" s="617"/>
      <c r="Y92" s="34"/>
    </row>
    <row r="93" spans="1:25" ht="15.75" customHeight="1" x14ac:dyDescent="0.25">
      <c r="A93" s="34"/>
      <c r="B93" s="121"/>
      <c r="D93" s="19"/>
      <c r="E93" s="512" t="s">
        <v>107</v>
      </c>
      <c r="F93" s="100" t="s">
        <v>116</v>
      </c>
      <c r="G93" s="124"/>
      <c r="H93" s="111"/>
      <c r="I93" s="109">
        <f>IF($A$28=1,I21,$L$14)</f>
        <v>0</v>
      </c>
      <c r="J93" s="109">
        <f>IF($A$28=1,J21,$L$14)</f>
        <v>0</v>
      </c>
      <c r="K93" s="109">
        <f>IF($A$28=1,K21,$L$14)</f>
        <v>0</v>
      </c>
      <c r="L93" s="109">
        <f>IF($A$28=1,L21,$L$14)</f>
        <v>0</v>
      </c>
      <c r="M93" s="109">
        <f>IF($A$28=1,M21,$L$14)</f>
        <v>0</v>
      </c>
      <c r="N93" s="109">
        <f>IF($A$28=1,N21,$L$14)</f>
        <v>0</v>
      </c>
      <c r="O93" s="109">
        <f>IF($A$28=1,O21,$L$14)</f>
        <v>0</v>
      </c>
      <c r="P93" s="109">
        <f>IF($A$28=1,P21,$L$14)</f>
        <v>0</v>
      </c>
      <c r="Q93" s="109">
        <f>IF($A$28=1,Q21,$L$14)</f>
        <v>0</v>
      </c>
      <c r="R93" s="109">
        <f>IF($A$28=1,R21,$L$14)</f>
        <v>0</v>
      </c>
      <c r="S93" s="109">
        <f>IF($A$28=1,S21,$L$14)</f>
        <v>0</v>
      </c>
      <c r="T93" s="530">
        <f>IF($A$28=1,T21,$L$14)</f>
        <v>0</v>
      </c>
      <c r="U93" s="105"/>
      <c r="V93" s="140"/>
      <c r="W93" s="236" t="s">
        <v>105</v>
      </c>
      <c r="X93" s="617"/>
      <c r="Y93" s="34"/>
    </row>
    <row r="94" spans="1:25" ht="15.75" customHeight="1" x14ac:dyDescent="0.25">
      <c r="A94" s="34"/>
      <c r="B94" s="121"/>
      <c r="D94" s="19"/>
      <c r="E94" s="511" t="s">
        <v>108</v>
      </c>
      <c r="F94" s="98" t="s">
        <v>115</v>
      </c>
      <c r="G94" s="9"/>
      <c r="H94" s="112"/>
      <c r="I94" s="108">
        <f>IF($A$28=1,I23,$J$15)</f>
        <v>0.5</v>
      </c>
      <c r="J94" s="108">
        <f>IF($A$28=1,J23,$J$15)</f>
        <v>0.5</v>
      </c>
      <c r="K94" s="108">
        <f>IF($A$28=1,K23,$J$15)</f>
        <v>0.5</v>
      </c>
      <c r="L94" s="108">
        <f>IF($A$28=1,L23,$J$15)</f>
        <v>0.5</v>
      </c>
      <c r="M94" s="108">
        <f>IF($A$28=1,M23,$J$15)</f>
        <v>0.5</v>
      </c>
      <c r="N94" s="108">
        <f>IF($A$28=1,N23,$J$15)</f>
        <v>0.5</v>
      </c>
      <c r="O94" s="108">
        <f>IF($A$28=1,O23,$J$15)</f>
        <v>0.5</v>
      </c>
      <c r="P94" s="108">
        <f>IF($A$28=1,P23,$J$15)</f>
        <v>0.5</v>
      </c>
      <c r="Q94" s="108">
        <f>IF($A$28=1,Q23,$J$15)</f>
        <v>0.5</v>
      </c>
      <c r="R94" s="108">
        <f>IF($A$28=1,R23,$J$15)</f>
        <v>0.5</v>
      </c>
      <c r="S94" s="108">
        <f>IF($A$28=1,S23,$J$15)</f>
        <v>0.5</v>
      </c>
      <c r="T94" s="529">
        <f>IF($A$28=1,T23,$J$15)</f>
        <v>0.5</v>
      </c>
      <c r="U94" s="105"/>
      <c r="V94" s="140"/>
      <c r="W94" s="236" t="s">
        <v>105</v>
      </c>
      <c r="X94" s="617"/>
      <c r="Y94" s="34"/>
    </row>
    <row r="95" spans="1:25" ht="15.75" customHeight="1" x14ac:dyDescent="0.25">
      <c r="A95" s="34"/>
      <c r="B95" s="121"/>
      <c r="D95" s="19"/>
      <c r="E95" s="512" t="s">
        <v>108</v>
      </c>
      <c r="F95" s="100" t="s">
        <v>117</v>
      </c>
      <c r="G95" s="124"/>
      <c r="H95" s="111"/>
      <c r="I95" s="109">
        <f>IF($A$28=1,I24,$L$15)</f>
        <v>2</v>
      </c>
      <c r="J95" s="109">
        <f>IF($A$28=1,J24,$L$15)</f>
        <v>2</v>
      </c>
      <c r="K95" s="109">
        <f>IF($A$28=1,K24,$L$15)</f>
        <v>2</v>
      </c>
      <c r="L95" s="109">
        <f>IF($A$28=1,L24,$L$15)</f>
        <v>2</v>
      </c>
      <c r="M95" s="109">
        <f>IF($A$28=1,M24,$L$15)</f>
        <v>2</v>
      </c>
      <c r="N95" s="109">
        <f>IF($A$28=1,N24,$L$15)</f>
        <v>2</v>
      </c>
      <c r="O95" s="109">
        <f>IF($A$28=1,O24,$L$15)</f>
        <v>2</v>
      </c>
      <c r="P95" s="109">
        <f>IF($A$28=1,P24,$L$15)</f>
        <v>2</v>
      </c>
      <c r="Q95" s="109">
        <f>IF($A$28=1,Q24,$L$15)</f>
        <v>2</v>
      </c>
      <c r="R95" s="109">
        <f>IF($A$28=1,R24,$L$15)</f>
        <v>2</v>
      </c>
      <c r="S95" s="109">
        <f>IF($A$28=1,S24,$L$15)</f>
        <v>2</v>
      </c>
      <c r="T95" s="530">
        <f>IF($A$28=1,T24,$L$15)</f>
        <v>2</v>
      </c>
      <c r="U95" s="105"/>
      <c r="V95" s="140"/>
      <c r="W95" s="236" t="s">
        <v>105</v>
      </c>
      <c r="X95" s="617"/>
      <c r="Y95" s="34"/>
    </row>
    <row r="96" spans="1:25" ht="15.75" customHeight="1" x14ac:dyDescent="0.25">
      <c r="A96" s="34"/>
      <c r="B96" s="121"/>
      <c r="D96" s="19"/>
      <c r="E96" s="511" t="s">
        <v>6</v>
      </c>
      <c r="F96" s="239" t="s">
        <v>64</v>
      </c>
      <c r="G96" s="556" t="s">
        <v>4</v>
      </c>
      <c r="H96" s="382">
        <f>SUM(I96:T96)</f>
        <v>1551</v>
      </c>
      <c r="I96" s="557">
        <f>+I77</f>
        <v>44</v>
      </c>
      <c r="J96" s="558">
        <f>+J77</f>
        <v>55</v>
      </c>
      <c r="K96" s="558">
        <f>+K77</f>
        <v>77</v>
      </c>
      <c r="L96" s="558">
        <f>+L77</f>
        <v>110</v>
      </c>
      <c r="M96" s="558">
        <f>+M77</f>
        <v>187</v>
      </c>
      <c r="N96" s="558">
        <f>+N77</f>
        <v>209</v>
      </c>
      <c r="O96" s="558">
        <f>+O77</f>
        <v>220</v>
      </c>
      <c r="P96" s="558">
        <f>+P77</f>
        <v>198</v>
      </c>
      <c r="Q96" s="558">
        <f>+Q77</f>
        <v>176</v>
      </c>
      <c r="R96" s="558">
        <f>+R77</f>
        <v>132</v>
      </c>
      <c r="S96" s="558">
        <f>+S77</f>
        <v>88</v>
      </c>
      <c r="T96" s="593">
        <f>+T77</f>
        <v>55</v>
      </c>
      <c r="U96" s="105"/>
      <c r="V96" s="140"/>
      <c r="W96" s="236"/>
      <c r="X96" s="513"/>
      <c r="Y96" s="34"/>
    </row>
    <row r="97" spans="1:25" ht="15.75" customHeight="1" x14ac:dyDescent="0.25">
      <c r="A97" s="34"/>
      <c r="B97" s="121"/>
      <c r="D97" s="19" t="str">
        <f t="shared" ref="D97:D101" si="16">"("&amp;V97&amp;")"</f>
        <v>(30)</v>
      </c>
      <c r="E97" s="649"/>
      <c r="F97" s="12" t="s">
        <v>122</v>
      </c>
      <c r="G97" s="469" t="s">
        <v>4</v>
      </c>
      <c r="H97" s="552">
        <f>SUM(I97:T97)</f>
        <v>1551</v>
      </c>
      <c r="I97" s="553">
        <f>+I77*I92</f>
        <v>44</v>
      </c>
      <c r="J97" s="554">
        <f>+J77*J92</f>
        <v>55</v>
      </c>
      <c r="K97" s="554">
        <f>+K77*K92</f>
        <v>77</v>
      </c>
      <c r="L97" s="554">
        <f>+L77*L92</f>
        <v>110</v>
      </c>
      <c r="M97" s="554">
        <f>+M77*M92</f>
        <v>187</v>
      </c>
      <c r="N97" s="554">
        <f>+N77*N92</f>
        <v>209</v>
      </c>
      <c r="O97" s="554">
        <f>+O77*O92</f>
        <v>220</v>
      </c>
      <c r="P97" s="554">
        <f>+P77*P92</f>
        <v>198</v>
      </c>
      <c r="Q97" s="554">
        <f>+Q77*Q92</f>
        <v>176</v>
      </c>
      <c r="R97" s="554">
        <f>+R77*R92</f>
        <v>132</v>
      </c>
      <c r="S97" s="554">
        <f>+S77*S92</f>
        <v>88</v>
      </c>
      <c r="T97" s="555">
        <f>+T77*T92</f>
        <v>55</v>
      </c>
      <c r="U97" s="105"/>
      <c r="V97" s="289">
        <v>30</v>
      </c>
      <c r="W97" s="227"/>
      <c r="X97" s="513" t="s">
        <v>265</v>
      </c>
      <c r="Y97" s="34"/>
    </row>
    <row r="98" spans="1:25" ht="15.75" customHeight="1" x14ac:dyDescent="0.25">
      <c r="A98" s="34"/>
      <c r="B98" s="121"/>
      <c r="D98" s="19" t="str">
        <f t="shared" si="16"/>
        <v>(30)</v>
      </c>
      <c r="E98" s="610"/>
      <c r="F98" s="195" t="s">
        <v>123</v>
      </c>
      <c r="G98" s="245" t="s">
        <v>4</v>
      </c>
      <c r="H98" s="246">
        <f>SUM(I98:T98)</f>
        <v>0</v>
      </c>
      <c r="I98" s="247">
        <f>+I77*I93</f>
        <v>0</v>
      </c>
      <c r="J98" s="248">
        <f>+J77*J93</f>
        <v>0</v>
      </c>
      <c r="K98" s="248">
        <f>+K77*K93</f>
        <v>0</v>
      </c>
      <c r="L98" s="248">
        <f>+L77*L93</f>
        <v>0</v>
      </c>
      <c r="M98" s="248">
        <f>+M77*M93</f>
        <v>0</v>
      </c>
      <c r="N98" s="248">
        <f>+N77*N93</f>
        <v>0</v>
      </c>
      <c r="O98" s="248">
        <f>+O77*O93</f>
        <v>0</v>
      </c>
      <c r="P98" s="248">
        <f>+P77*P93</f>
        <v>0</v>
      </c>
      <c r="Q98" s="248">
        <f>+Q77*Q93</f>
        <v>0</v>
      </c>
      <c r="R98" s="248">
        <f>+R77*R93</f>
        <v>0</v>
      </c>
      <c r="S98" s="248">
        <f>+S77*S93</f>
        <v>0</v>
      </c>
      <c r="T98" s="532">
        <f>+T77*T93</f>
        <v>0</v>
      </c>
      <c r="U98" s="105"/>
      <c r="V98" s="289">
        <v>30</v>
      </c>
      <c r="W98" s="229"/>
      <c r="X98" s="513" t="s">
        <v>124</v>
      </c>
      <c r="Y98" s="34"/>
    </row>
    <row r="99" spans="1:25" ht="15.75" customHeight="1" x14ac:dyDescent="0.25">
      <c r="A99" s="34"/>
      <c r="B99" s="121"/>
      <c r="D99" s="19"/>
      <c r="E99" s="511" t="s">
        <v>128</v>
      </c>
      <c r="F99" s="240" t="s">
        <v>68</v>
      </c>
      <c r="G99" s="240" t="s">
        <v>4</v>
      </c>
      <c r="H99" s="382">
        <f t="shared" ref="H99" si="17">SUM(I99:T99)</f>
        <v>421</v>
      </c>
      <c r="I99" s="559">
        <f>+I86</f>
        <v>156</v>
      </c>
      <c r="J99" s="560">
        <f t="shared" ref="J99:T99" si="18">+J86</f>
        <v>105</v>
      </c>
      <c r="K99" s="560">
        <f t="shared" si="18"/>
        <v>23</v>
      </c>
      <c r="L99" s="560">
        <f t="shared" si="18"/>
        <v>0</v>
      </c>
      <c r="M99" s="560">
        <f t="shared" si="18"/>
        <v>0</v>
      </c>
      <c r="N99" s="560">
        <f t="shared" si="18"/>
        <v>0</v>
      </c>
      <c r="O99" s="560">
        <f t="shared" si="18"/>
        <v>0</v>
      </c>
      <c r="P99" s="560">
        <f t="shared" si="18"/>
        <v>0</v>
      </c>
      <c r="Q99" s="560">
        <f t="shared" si="18"/>
        <v>0</v>
      </c>
      <c r="R99" s="560">
        <f t="shared" si="18"/>
        <v>0</v>
      </c>
      <c r="S99" s="560">
        <f t="shared" si="18"/>
        <v>32</v>
      </c>
      <c r="T99" s="587">
        <f t="shared" si="18"/>
        <v>105</v>
      </c>
      <c r="U99" s="105"/>
      <c r="V99" s="289"/>
      <c r="W99" s="141"/>
      <c r="X99" s="513"/>
      <c r="Y99" s="34"/>
    </row>
    <row r="100" spans="1:25" ht="15.75" customHeight="1" x14ac:dyDescent="0.25">
      <c r="A100" s="34"/>
      <c r="B100" s="121"/>
      <c r="D100" s="19" t="str">
        <f t="shared" si="16"/>
        <v>(19)</v>
      </c>
      <c r="E100" s="658"/>
      <c r="F100" s="12" t="s">
        <v>125</v>
      </c>
      <c r="G100" s="469" t="s">
        <v>4</v>
      </c>
      <c r="H100" s="552">
        <f>SUM(I100:T100)</f>
        <v>210.5</v>
      </c>
      <c r="I100" s="553">
        <f>+I94*I$86</f>
        <v>78</v>
      </c>
      <c r="J100" s="554">
        <f t="shared" ref="J100:T100" si="19">+J94*J$86</f>
        <v>52.5</v>
      </c>
      <c r="K100" s="554">
        <f t="shared" si="19"/>
        <v>11.5</v>
      </c>
      <c r="L100" s="554">
        <f t="shared" si="19"/>
        <v>0</v>
      </c>
      <c r="M100" s="554">
        <f t="shared" si="19"/>
        <v>0</v>
      </c>
      <c r="N100" s="554">
        <f t="shared" si="19"/>
        <v>0</v>
      </c>
      <c r="O100" s="554">
        <f t="shared" si="19"/>
        <v>0</v>
      </c>
      <c r="P100" s="554">
        <f t="shared" si="19"/>
        <v>0</v>
      </c>
      <c r="Q100" s="554">
        <f t="shared" si="19"/>
        <v>0</v>
      </c>
      <c r="R100" s="554">
        <f t="shared" si="19"/>
        <v>0</v>
      </c>
      <c r="S100" s="554">
        <f t="shared" si="19"/>
        <v>16</v>
      </c>
      <c r="T100" s="555">
        <f t="shared" si="19"/>
        <v>52.5</v>
      </c>
      <c r="U100" s="105"/>
      <c r="V100" s="289">
        <v>19</v>
      </c>
      <c r="W100" s="227"/>
      <c r="X100" s="513" t="s">
        <v>264</v>
      </c>
      <c r="Y100" s="34"/>
    </row>
    <row r="101" spans="1:25" ht="15.75" customHeight="1" thickBot="1" x14ac:dyDescent="0.3">
      <c r="A101" s="34"/>
      <c r="B101" s="121"/>
      <c r="D101" s="19" t="str">
        <f t="shared" si="16"/>
        <v>(19)</v>
      </c>
      <c r="E101" s="659"/>
      <c r="F101" s="13" t="s">
        <v>126</v>
      </c>
      <c r="G101" s="393" t="s">
        <v>4</v>
      </c>
      <c r="H101" s="537">
        <f>SUM(I101:T101)</f>
        <v>842</v>
      </c>
      <c r="I101" s="538">
        <f t="shared" ref="I101:T101" si="20">+I95*I$86</f>
        <v>312</v>
      </c>
      <c r="J101" s="539">
        <f t="shared" si="20"/>
        <v>210</v>
      </c>
      <c r="K101" s="539">
        <f t="shared" si="20"/>
        <v>46</v>
      </c>
      <c r="L101" s="539">
        <f t="shared" si="20"/>
        <v>0</v>
      </c>
      <c r="M101" s="539">
        <f t="shared" si="20"/>
        <v>0</v>
      </c>
      <c r="N101" s="539">
        <f t="shared" si="20"/>
        <v>0</v>
      </c>
      <c r="O101" s="539">
        <f t="shared" si="20"/>
        <v>0</v>
      </c>
      <c r="P101" s="539">
        <f t="shared" si="20"/>
        <v>0</v>
      </c>
      <c r="Q101" s="539">
        <f t="shared" si="20"/>
        <v>0</v>
      </c>
      <c r="R101" s="539">
        <f t="shared" si="20"/>
        <v>0</v>
      </c>
      <c r="S101" s="539">
        <f t="shared" si="20"/>
        <v>64</v>
      </c>
      <c r="T101" s="540">
        <f t="shared" si="20"/>
        <v>210</v>
      </c>
      <c r="U101" s="105"/>
      <c r="V101" s="289">
        <v>19</v>
      </c>
      <c r="W101" s="229"/>
      <c r="X101" s="148"/>
      <c r="Y101" s="34"/>
    </row>
    <row r="102" spans="1:25" ht="18.75" x14ac:dyDescent="0.25">
      <c r="A102" s="34"/>
      <c r="B102" s="121"/>
      <c r="D102" s="122"/>
      <c r="E102" s="561" t="s">
        <v>141</v>
      </c>
      <c r="F102" s="562"/>
      <c r="G102" s="562"/>
      <c r="H102" s="541"/>
      <c r="I102" s="562"/>
      <c r="J102" s="562"/>
      <c r="K102" s="562"/>
      <c r="L102" s="562"/>
      <c r="M102" s="562"/>
      <c r="N102" s="562"/>
      <c r="O102" s="562"/>
      <c r="P102" s="562"/>
      <c r="Q102" s="562"/>
      <c r="R102" s="562"/>
      <c r="S102" s="562"/>
      <c r="T102" s="563"/>
      <c r="U102" s="105"/>
      <c r="V102" s="140"/>
      <c r="W102" s="236"/>
      <c r="X102" s="150"/>
      <c r="Y102" s="34"/>
    </row>
    <row r="103" spans="1:25" ht="15.75" x14ac:dyDescent="0.25">
      <c r="A103" s="34"/>
      <c r="B103" s="121"/>
      <c r="D103" s="19"/>
      <c r="E103" s="564" t="s">
        <v>142</v>
      </c>
      <c r="F103" s="565"/>
      <c r="G103" s="8"/>
      <c r="H103" s="566"/>
      <c r="I103" s="566"/>
      <c r="J103" s="566"/>
      <c r="K103" s="566"/>
      <c r="L103" s="566"/>
      <c r="M103" s="566"/>
      <c r="N103" s="566"/>
      <c r="O103" s="566"/>
      <c r="P103" s="566"/>
      <c r="Q103" s="566"/>
      <c r="R103" s="566"/>
      <c r="S103" s="566"/>
      <c r="T103" s="586"/>
      <c r="U103" s="105"/>
      <c r="V103" s="140"/>
      <c r="W103" s="141"/>
      <c r="X103" s="148"/>
      <c r="Y103" s="34"/>
    </row>
    <row r="104" spans="1:25" x14ac:dyDescent="0.25">
      <c r="A104" s="34"/>
      <c r="B104" s="121"/>
      <c r="D104" s="19"/>
      <c r="E104" s="414" t="s">
        <v>133</v>
      </c>
      <c r="F104" s="239" t="s">
        <v>67</v>
      </c>
      <c r="G104" s="556" t="s">
        <v>4</v>
      </c>
      <c r="H104" s="382">
        <f>SUM(I104:T104)</f>
        <v>200</v>
      </c>
      <c r="I104" s="575">
        <f>+I83</f>
        <v>0</v>
      </c>
      <c r="J104" s="560">
        <f>+J83</f>
        <v>0</v>
      </c>
      <c r="K104" s="560">
        <f>+K83</f>
        <v>0</v>
      </c>
      <c r="L104" s="560">
        <f>+L83</f>
        <v>20</v>
      </c>
      <c r="M104" s="560">
        <f>+M83</f>
        <v>30</v>
      </c>
      <c r="N104" s="560">
        <f>+N83</f>
        <v>30</v>
      </c>
      <c r="O104" s="560">
        <f>+O83</f>
        <v>30</v>
      </c>
      <c r="P104" s="560">
        <f>+P83</f>
        <v>30</v>
      </c>
      <c r="Q104" s="560">
        <f>+Q83</f>
        <v>30</v>
      </c>
      <c r="R104" s="560">
        <f>+R83</f>
        <v>30</v>
      </c>
      <c r="S104" s="560">
        <f>+S83</f>
        <v>0</v>
      </c>
      <c r="T104" s="587">
        <f>+T83</f>
        <v>0</v>
      </c>
      <c r="U104" s="105"/>
      <c r="V104" s="140"/>
      <c r="W104" s="141"/>
      <c r="X104" s="148"/>
      <c r="Y104" s="34"/>
    </row>
    <row r="105" spans="1:25" x14ac:dyDescent="0.25">
      <c r="A105" s="34"/>
      <c r="B105" s="121"/>
      <c r="D105" s="19"/>
      <c r="E105" s="567"/>
      <c r="F105" s="225" t="s">
        <v>113</v>
      </c>
      <c r="G105" s="583"/>
      <c r="H105" s="580"/>
      <c r="I105" s="576">
        <f t="shared" ref="I105:T105" si="21">+I$92</f>
        <v>1</v>
      </c>
      <c r="J105" s="570">
        <f t="shared" si="21"/>
        <v>1</v>
      </c>
      <c r="K105" s="570">
        <f t="shared" si="21"/>
        <v>1</v>
      </c>
      <c r="L105" s="570">
        <f t="shared" si="21"/>
        <v>1</v>
      </c>
      <c r="M105" s="570">
        <f t="shared" si="21"/>
        <v>1</v>
      </c>
      <c r="N105" s="570">
        <f t="shared" si="21"/>
        <v>1</v>
      </c>
      <c r="O105" s="570">
        <f t="shared" si="21"/>
        <v>1</v>
      </c>
      <c r="P105" s="570">
        <f t="shared" si="21"/>
        <v>1</v>
      </c>
      <c r="Q105" s="570">
        <f t="shared" si="21"/>
        <v>1</v>
      </c>
      <c r="R105" s="570">
        <f t="shared" si="21"/>
        <v>1</v>
      </c>
      <c r="S105" s="570">
        <f t="shared" si="21"/>
        <v>1</v>
      </c>
      <c r="T105" s="571">
        <f t="shared" si="21"/>
        <v>1</v>
      </c>
      <c r="U105" s="105"/>
      <c r="V105" s="140"/>
      <c r="W105" s="236" t="s">
        <v>143</v>
      </c>
      <c r="X105" s="148"/>
      <c r="Y105" s="34"/>
    </row>
    <row r="106" spans="1:25" x14ac:dyDescent="0.25">
      <c r="A106" s="34"/>
      <c r="B106" s="121"/>
      <c r="D106" s="19"/>
      <c r="E106" s="568"/>
      <c r="F106" s="225" t="s">
        <v>118</v>
      </c>
      <c r="G106" s="583"/>
      <c r="H106" s="580"/>
      <c r="I106" s="577">
        <f t="shared" ref="I106:T106" si="22">+I$93</f>
        <v>0</v>
      </c>
      <c r="J106" s="572">
        <f t="shared" si="22"/>
        <v>0</v>
      </c>
      <c r="K106" s="572">
        <f t="shared" si="22"/>
        <v>0</v>
      </c>
      <c r="L106" s="572">
        <f t="shared" si="22"/>
        <v>0</v>
      </c>
      <c r="M106" s="572">
        <f t="shared" si="22"/>
        <v>0</v>
      </c>
      <c r="N106" s="572">
        <f t="shared" si="22"/>
        <v>0</v>
      </c>
      <c r="O106" s="572">
        <f t="shared" si="22"/>
        <v>0</v>
      </c>
      <c r="P106" s="572">
        <f t="shared" si="22"/>
        <v>0</v>
      </c>
      <c r="Q106" s="572">
        <f t="shared" si="22"/>
        <v>0</v>
      </c>
      <c r="R106" s="572">
        <f t="shared" si="22"/>
        <v>0</v>
      </c>
      <c r="S106" s="572">
        <f t="shared" si="22"/>
        <v>0</v>
      </c>
      <c r="T106" s="573">
        <f t="shared" si="22"/>
        <v>0</v>
      </c>
      <c r="U106" s="105"/>
      <c r="V106" s="140"/>
      <c r="W106" s="236" t="s">
        <v>144</v>
      </c>
      <c r="X106" s="148"/>
      <c r="Y106" s="34"/>
    </row>
    <row r="107" spans="1:25" ht="15.75" customHeight="1" x14ac:dyDescent="0.25">
      <c r="A107" s="34"/>
      <c r="B107" s="121"/>
      <c r="D107" s="19" t="str">
        <f t="shared" ref="D107:D115" si="23">"("&amp;V107&amp;")"</f>
        <v>(24)</v>
      </c>
      <c r="E107" s="569"/>
      <c r="F107" s="582" t="s">
        <v>131</v>
      </c>
      <c r="G107" s="584" t="s">
        <v>4</v>
      </c>
      <c r="H107" s="581">
        <f t="shared" ref="H107:H115" si="24">SUM(I107:T107)</f>
        <v>200</v>
      </c>
      <c r="I107" s="578">
        <f>+I105*I83</f>
        <v>0</v>
      </c>
      <c r="J107" s="574">
        <f>+J105*J83</f>
        <v>0</v>
      </c>
      <c r="K107" s="574">
        <f>+K105*K83</f>
        <v>0</v>
      </c>
      <c r="L107" s="574">
        <f>+L105*L83</f>
        <v>20</v>
      </c>
      <c r="M107" s="574">
        <f>+M105*M83</f>
        <v>30</v>
      </c>
      <c r="N107" s="574">
        <f>+N105*N83</f>
        <v>30</v>
      </c>
      <c r="O107" s="574">
        <f>+O105*O83</f>
        <v>30</v>
      </c>
      <c r="P107" s="574">
        <f>+P105*P83</f>
        <v>30</v>
      </c>
      <c r="Q107" s="574">
        <f>+Q105*Q83</f>
        <v>30</v>
      </c>
      <c r="R107" s="574">
        <f>+R105*R83</f>
        <v>30</v>
      </c>
      <c r="S107" s="574">
        <f>+S105*S83</f>
        <v>0</v>
      </c>
      <c r="T107" s="588">
        <f>+T105*T83</f>
        <v>0</v>
      </c>
      <c r="U107" s="105"/>
      <c r="V107" s="291">
        <v>24</v>
      </c>
      <c r="W107" s="227"/>
      <c r="X107" s="148"/>
      <c r="Y107" s="34"/>
    </row>
    <row r="108" spans="1:25" ht="15.75" customHeight="1" x14ac:dyDescent="0.25">
      <c r="A108" s="34"/>
      <c r="B108" s="121"/>
      <c r="D108" s="19" t="str">
        <f t="shared" si="23"/>
        <v>(24)</v>
      </c>
      <c r="E108" s="425"/>
      <c r="F108" s="251" t="s">
        <v>132</v>
      </c>
      <c r="G108" s="585" t="s">
        <v>4</v>
      </c>
      <c r="H108" s="246">
        <f t="shared" si="24"/>
        <v>0</v>
      </c>
      <c r="I108" s="579">
        <f>+I106*I83</f>
        <v>0</v>
      </c>
      <c r="J108" s="248">
        <f>+J106*J83</f>
        <v>0</v>
      </c>
      <c r="K108" s="248">
        <f>+K106*K83</f>
        <v>0</v>
      </c>
      <c r="L108" s="248">
        <f>+L106*L83</f>
        <v>0</v>
      </c>
      <c r="M108" s="248">
        <f>+M106*M83</f>
        <v>0</v>
      </c>
      <c r="N108" s="248">
        <f>+N106*N83</f>
        <v>0</v>
      </c>
      <c r="O108" s="248">
        <f>+O106*O83</f>
        <v>0</v>
      </c>
      <c r="P108" s="248">
        <f>+P106*P83</f>
        <v>0</v>
      </c>
      <c r="Q108" s="248">
        <f>+Q106*Q83</f>
        <v>0</v>
      </c>
      <c r="R108" s="248">
        <f>+R106*R83</f>
        <v>0</v>
      </c>
      <c r="S108" s="248">
        <f>+S106*S83</f>
        <v>0</v>
      </c>
      <c r="T108" s="532">
        <f>+T106*T83</f>
        <v>0</v>
      </c>
      <c r="U108" s="105"/>
      <c r="V108" s="292">
        <v>24</v>
      </c>
      <c r="W108" s="229"/>
      <c r="X108" s="148"/>
      <c r="Y108" s="34"/>
    </row>
    <row r="109" spans="1:25" ht="15.75" customHeight="1" x14ac:dyDescent="0.25">
      <c r="A109" s="34"/>
      <c r="B109" s="121"/>
      <c r="D109" s="19"/>
      <c r="E109" s="414" t="s">
        <v>183</v>
      </c>
      <c r="F109" s="239" t="s">
        <v>70</v>
      </c>
      <c r="G109" s="556" t="s">
        <v>4</v>
      </c>
      <c r="H109" s="382">
        <f>SUM(I109:T109)</f>
        <v>552</v>
      </c>
      <c r="I109" s="575">
        <f>+I84</f>
        <v>0</v>
      </c>
      <c r="J109" s="560">
        <f t="shared" ref="J109:T109" si="25">+J84</f>
        <v>0</v>
      </c>
      <c r="K109" s="560">
        <f t="shared" si="25"/>
        <v>0</v>
      </c>
      <c r="L109" s="560">
        <f t="shared" si="25"/>
        <v>0</v>
      </c>
      <c r="M109" s="560">
        <f t="shared" si="25"/>
        <v>107</v>
      </c>
      <c r="N109" s="560">
        <f t="shared" si="25"/>
        <v>119</v>
      </c>
      <c r="O109" s="560">
        <f t="shared" si="25"/>
        <v>110</v>
      </c>
      <c r="P109" s="560">
        <f t="shared" si="25"/>
        <v>98</v>
      </c>
      <c r="Q109" s="560">
        <f t="shared" si="25"/>
        <v>96</v>
      </c>
      <c r="R109" s="560">
        <f t="shared" si="25"/>
        <v>22</v>
      </c>
      <c r="S109" s="560">
        <f t="shared" si="25"/>
        <v>0</v>
      </c>
      <c r="T109" s="587">
        <f t="shared" si="25"/>
        <v>0</v>
      </c>
      <c r="U109" s="105"/>
      <c r="V109" s="140"/>
      <c r="W109" s="141"/>
      <c r="X109" s="148"/>
      <c r="Y109" s="34"/>
    </row>
    <row r="110" spans="1:25" x14ac:dyDescent="0.25">
      <c r="A110" s="34"/>
      <c r="B110" s="121"/>
      <c r="D110" s="19"/>
      <c r="E110" s="567"/>
      <c r="F110" s="225" t="s">
        <v>113</v>
      </c>
      <c r="G110" s="583"/>
      <c r="H110" s="580"/>
      <c r="I110" s="576">
        <f t="shared" ref="I110:T110" si="26">+I$92</f>
        <v>1</v>
      </c>
      <c r="J110" s="570">
        <f t="shared" si="26"/>
        <v>1</v>
      </c>
      <c r="K110" s="570">
        <f t="shared" si="26"/>
        <v>1</v>
      </c>
      <c r="L110" s="570">
        <f t="shared" si="26"/>
        <v>1</v>
      </c>
      <c r="M110" s="570">
        <f t="shared" si="26"/>
        <v>1</v>
      </c>
      <c r="N110" s="570">
        <f t="shared" si="26"/>
        <v>1</v>
      </c>
      <c r="O110" s="570">
        <f t="shared" si="26"/>
        <v>1</v>
      </c>
      <c r="P110" s="570">
        <f t="shared" si="26"/>
        <v>1</v>
      </c>
      <c r="Q110" s="570">
        <f t="shared" si="26"/>
        <v>1</v>
      </c>
      <c r="R110" s="570">
        <f t="shared" si="26"/>
        <v>1</v>
      </c>
      <c r="S110" s="570">
        <f t="shared" si="26"/>
        <v>1</v>
      </c>
      <c r="T110" s="571">
        <f t="shared" si="26"/>
        <v>1</v>
      </c>
      <c r="U110" s="105"/>
      <c r="V110" s="140"/>
      <c r="W110" s="236"/>
      <c r="X110" s="148"/>
      <c r="Y110" s="34"/>
    </row>
    <row r="111" spans="1:25" x14ac:dyDescent="0.25">
      <c r="A111" s="34"/>
      <c r="B111" s="121"/>
      <c r="D111" s="19"/>
      <c r="E111" s="568"/>
      <c r="F111" s="225" t="s">
        <v>118</v>
      </c>
      <c r="G111" s="583"/>
      <c r="H111" s="580"/>
      <c r="I111" s="577">
        <f t="shared" ref="I111:T111" si="27">+I$93</f>
        <v>0</v>
      </c>
      <c r="J111" s="572">
        <f t="shared" si="27"/>
        <v>0</v>
      </c>
      <c r="K111" s="572">
        <f t="shared" si="27"/>
        <v>0</v>
      </c>
      <c r="L111" s="572">
        <f t="shared" si="27"/>
        <v>0</v>
      </c>
      <c r="M111" s="572">
        <f t="shared" si="27"/>
        <v>0</v>
      </c>
      <c r="N111" s="572">
        <f t="shared" si="27"/>
        <v>0</v>
      </c>
      <c r="O111" s="572">
        <f t="shared" si="27"/>
        <v>0</v>
      </c>
      <c r="P111" s="572">
        <f t="shared" si="27"/>
        <v>0</v>
      </c>
      <c r="Q111" s="572">
        <f t="shared" si="27"/>
        <v>0</v>
      </c>
      <c r="R111" s="572">
        <f t="shared" si="27"/>
        <v>0</v>
      </c>
      <c r="S111" s="572">
        <f t="shared" si="27"/>
        <v>0</v>
      </c>
      <c r="T111" s="573">
        <f t="shared" si="27"/>
        <v>0</v>
      </c>
      <c r="U111" s="105"/>
      <c r="V111" s="140"/>
      <c r="W111" s="236"/>
      <c r="X111" s="148"/>
      <c r="Y111" s="34"/>
    </row>
    <row r="112" spans="1:25" ht="15.75" customHeight="1" x14ac:dyDescent="0.25">
      <c r="A112" s="34"/>
      <c r="B112" s="121"/>
      <c r="D112" s="19" t="str">
        <f t="shared" si="23"/>
        <v>(25)</v>
      </c>
      <c r="E112" s="569"/>
      <c r="F112" s="582" t="s">
        <v>134</v>
      </c>
      <c r="G112" s="584" t="s">
        <v>4</v>
      </c>
      <c r="H112" s="581">
        <f t="shared" si="24"/>
        <v>552</v>
      </c>
      <c r="I112" s="578">
        <f>+I110*I$109</f>
        <v>0</v>
      </c>
      <c r="J112" s="574">
        <f t="shared" ref="J112:T112" si="28">+J110*J$109</f>
        <v>0</v>
      </c>
      <c r="K112" s="574">
        <f t="shared" si="28"/>
        <v>0</v>
      </c>
      <c r="L112" s="574">
        <f t="shared" si="28"/>
        <v>0</v>
      </c>
      <c r="M112" s="574">
        <f t="shared" si="28"/>
        <v>107</v>
      </c>
      <c r="N112" s="574">
        <f t="shared" si="28"/>
        <v>119</v>
      </c>
      <c r="O112" s="574">
        <f t="shared" si="28"/>
        <v>110</v>
      </c>
      <c r="P112" s="574">
        <f t="shared" si="28"/>
        <v>98</v>
      </c>
      <c r="Q112" s="574">
        <f t="shared" si="28"/>
        <v>96</v>
      </c>
      <c r="R112" s="574">
        <f t="shared" si="28"/>
        <v>22</v>
      </c>
      <c r="S112" s="574">
        <f t="shared" si="28"/>
        <v>0</v>
      </c>
      <c r="T112" s="588">
        <f t="shared" si="28"/>
        <v>0</v>
      </c>
      <c r="U112" s="105"/>
      <c r="V112" s="291">
        <v>25</v>
      </c>
      <c r="W112" s="227"/>
      <c r="X112" s="148"/>
      <c r="Y112" s="34"/>
    </row>
    <row r="113" spans="1:25" ht="15.75" customHeight="1" x14ac:dyDescent="0.25">
      <c r="A113" s="34"/>
      <c r="B113" s="121"/>
      <c r="D113" s="19" t="str">
        <f t="shared" si="23"/>
        <v>(25)</v>
      </c>
      <c r="E113" s="425"/>
      <c r="F113" s="251" t="s">
        <v>135</v>
      </c>
      <c r="G113" s="585" t="s">
        <v>4</v>
      </c>
      <c r="H113" s="246">
        <f t="shared" si="24"/>
        <v>0</v>
      </c>
      <c r="I113" s="579">
        <f t="shared" ref="I113:T113" si="29">+I111*I$109</f>
        <v>0</v>
      </c>
      <c r="J113" s="248">
        <f t="shared" si="29"/>
        <v>0</v>
      </c>
      <c r="K113" s="248">
        <f t="shared" si="29"/>
        <v>0</v>
      </c>
      <c r="L113" s="248">
        <f t="shared" si="29"/>
        <v>0</v>
      </c>
      <c r="M113" s="248">
        <f t="shared" si="29"/>
        <v>0</v>
      </c>
      <c r="N113" s="248">
        <f t="shared" si="29"/>
        <v>0</v>
      </c>
      <c r="O113" s="248">
        <f t="shared" si="29"/>
        <v>0</v>
      </c>
      <c r="P113" s="248">
        <f t="shared" si="29"/>
        <v>0</v>
      </c>
      <c r="Q113" s="248">
        <f t="shared" si="29"/>
        <v>0</v>
      </c>
      <c r="R113" s="248">
        <f t="shared" si="29"/>
        <v>0</v>
      </c>
      <c r="S113" s="248">
        <f t="shared" si="29"/>
        <v>0</v>
      </c>
      <c r="T113" s="532">
        <f t="shared" si="29"/>
        <v>0</v>
      </c>
      <c r="U113" s="105"/>
      <c r="V113" s="292">
        <v>25</v>
      </c>
      <c r="W113" s="229"/>
      <c r="X113" s="148"/>
      <c r="Y113" s="34"/>
    </row>
    <row r="114" spans="1:25" ht="15.75" customHeight="1" x14ac:dyDescent="0.25">
      <c r="A114" s="34"/>
      <c r="B114" s="121"/>
      <c r="D114" s="19" t="str">
        <f t="shared" si="23"/>
        <v>(23)</v>
      </c>
      <c r="E114" s="609" t="s">
        <v>136</v>
      </c>
      <c r="F114" s="9" t="s">
        <v>129</v>
      </c>
      <c r="G114" s="240" t="s">
        <v>4</v>
      </c>
      <c r="H114" s="241">
        <f t="shared" si="24"/>
        <v>752</v>
      </c>
      <c r="I114" s="242">
        <f>+I107+I112</f>
        <v>0</v>
      </c>
      <c r="J114" s="243">
        <f t="shared" ref="J114:T114" si="30">+J107+J112</f>
        <v>0</v>
      </c>
      <c r="K114" s="243">
        <f t="shared" si="30"/>
        <v>0</v>
      </c>
      <c r="L114" s="243">
        <f t="shared" si="30"/>
        <v>20</v>
      </c>
      <c r="M114" s="243">
        <f t="shared" si="30"/>
        <v>137</v>
      </c>
      <c r="N114" s="243">
        <f t="shared" si="30"/>
        <v>149</v>
      </c>
      <c r="O114" s="243">
        <f t="shared" si="30"/>
        <v>140</v>
      </c>
      <c r="P114" s="243">
        <f t="shared" si="30"/>
        <v>128</v>
      </c>
      <c r="Q114" s="243">
        <f t="shared" si="30"/>
        <v>126</v>
      </c>
      <c r="R114" s="243">
        <f t="shared" si="30"/>
        <v>52</v>
      </c>
      <c r="S114" s="243">
        <f t="shared" si="30"/>
        <v>0</v>
      </c>
      <c r="T114" s="531">
        <f t="shared" si="30"/>
        <v>0</v>
      </c>
      <c r="U114" s="105"/>
      <c r="V114" s="291">
        <v>23</v>
      </c>
      <c r="W114" s="227"/>
      <c r="X114" s="148"/>
      <c r="Y114" s="34"/>
    </row>
    <row r="115" spans="1:25" ht="15.75" customHeight="1" thickBot="1" x14ac:dyDescent="0.3">
      <c r="A115" s="34"/>
      <c r="B115" s="121"/>
      <c r="D115" s="19" t="str">
        <f t="shared" si="23"/>
        <v>(23)</v>
      </c>
      <c r="E115" s="649"/>
      <c r="F115" s="13" t="s">
        <v>130</v>
      </c>
      <c r="G115" s="393" t="s">
        <v>4</v>
      </c>
      <c r="H115" s="537">
        <f t="shared" si="24"/>
        <v>0</v>
      </c>
      <c r="I115" s="538">
        <f t="shared" ref="I115:T115" si="31">+I108+I113</f>
        <v>0</v>
      </c>
      <c r="J115" s="539">
        <f t="shared" si="31"/>
        <v>0</v>
      </c>
      <c r="K115" s="539">
        <f t="shared" si="31"/>
        <v>0</v>
      </c>
      <c r="L115" s="539">
        <f t="shared" si="31"/>
        <v>0</v>
      </c>
      <c r="M115" s="539">
        <f t="shared" si="31"/>
        <v>0</v>
      </c>
      <c r="N115" s="539">
        <f t="shared" si="31"/>
        <v>0</v>
      </c>
      <c r="O115" s="539">
        <f t="shared" si="31"/>
        <v>0</v>
      </c>
      <c r="P115" s="539">
        <f t="shared" si="31"/>
        <v>0</v>
      </c>
      <c r="Q115" s="539">
        <f t="shared" si="31"/>
        <v>0</v>
      </c>
      <c r="R115" s="539">
        <f t="shared" si="31"/>
        <v>0</v>
      </c>
      <c r="S115" s="539">
        <f t="shared" si="31"/>
        <v>0</v>
      </c>
      <c r="T115" s="540">
        <f t="shared" si="31"/>
        <v>0</v>
      </c>
      <c r="U115" s="105"/>
      <c r="V115" s="292">
        <v>23</v>
      </c>
      <c r="W115" s="229"/>
      <c r="X115" s="148"/>
      <c r="Y115" s="34"/>
    </row>
    <row r="116" spans="1:25" ht="15.75" customHeight="1" x14ac:dyDescent="0.25">
      <c r="A116" s="34"/>
      <c r="B116" s="121"/>
      <c r="D116" s="122"/>
      <c r="E116" s="589" t="s">
        <v>54</v>
      </c>
      <c r="F116" s="590"/>
      <c r="G116" s="650">
        <f>SUM(I116:T116)</f>
        <v>1009.5</v>
      </c>
      <c r="H116" s="651"/>
      <c r="I116" s="591">
        <f>+I97+I100-I114</f>
        <v>122</v>
      </c>
      <c r="J116" s="591">
        <f>+J97+J100-J114</f>
        <v>107.5</v>
      </c>
      <c r="K116" s="591">
        <f>+K97+K100-K114</f>
        <v>88.5</v>
      </c>
      <c r="L116" s="591">
        <f>+L97+L100-L114</f>
        <v>90</v>
      </c>
      <c r="M116" s="591">
        <f>+M97+M100-M114</f>
        <v>50</v>
      </c>
      <c r="N116" s="591">
        <f>+N97+N100-N114</f>
        <v>60</v>
      </c>
      <c r="O116" s="591">
        <f>+O97+O100-O114</f>
        <v>80</v>
      </c>
      <c r="P116" s="591">
        <f>+P97+P100-P114</f>
        <v>70</v>
      </c>
      <c r="Q116" s="591">
        <f>+Q97+Q100-Q114</f>
        <v>50</v>
      </c>
      <c r="R116" s="591">
        <f>+R97+R100-R114</f>
        <v>80</v>
      </c>
      <c r="S116" s="591">
        <f>+S97+S100-S114</f>
        <v>104</v>
      </c>
      <c r="T116" s="592">
        <f>+T97+T100-T114</f>
        <v>107.5</v>
      </c>
      <c r="U116" s="105"/>
      <c r="V116" s="291"/>
      <c r="W116" s="227" t="s">
        <v>139</v>
      </c>
      <c r="X116" s="148"/>
      <c r="Y116" s="34"/>
    </row>
    <row r="117" spans="1:25" ht="15.75" customHeight="1" x14ac:dyDescent="0.25">
      <c r="A117" s="34"/>
      <c r="B117" s="121"/>
      <c r="D117" s="19"/>
      <c r="E117" s="549" t="s">
        <v>55</v>
      </c>
      <c r="F117" s="527"/>
      <c r="G117" s="652">
        <f>SUM(I117:T117)</f>
        <v>842</v>
      </c>
      <c r="H117" s="653"/>
      <c r="I117" s="110">
        <f>+I98+I101-I115</f>
        <v>312</v>
      </c>
      <c r="J117" s="110">
        <f>+J98+J101-J115</f>
        <v>210</v>
      </c>
      <c r="K117" s="110">
        <f>+K98+K101-K115</f>
        <v>46</v>
      </c>
      <c r="L117" s="110">
        <f>+L98+L101-L115</f>
        <v>0</v>
      </c>
      <c r="M117" s="110">
        <f>+M98+M101-M115</f>
        <v>0</v>
      </c>
      <c r="N117" s="110">
        <f>+N98+N101-N115</f>
        <v>0</v>
      </c>
      <c r="O117" s="110">
        <f>+O98+O101-O115</f>
        <v>0</v>
      </c>
      <c r="P117" s="110">
        <f>+P98+P101-P115</f>
        <v>0</v>
      </c>
      <c r="Q117" s="110">
        <f>+Q98+Q101-Q115</f>
        <v>0</v>
      </c>
      <c r="R117" s="110">
        <f>+R98+R101-R115</f>
        <v>0</v>
      </c>
      <c r="S117" s="110">
        <f>+S98+S101-S115</f>
        <v>64</v>
      </c>
      <c r="T117" s="533">
        <f>+T98+T101-T115</f>
        <v>210</v>
      </c>
      <c r="U117" s="105"/>
      <c r="V117" s="140"/>
      <c r="W117" s="141" t="s">
        <v>137</v>
      </c>
      <c r="X117" s="148"/>
      <c r="Y117" s="34"/>
    </row>
    <row r="118" spans="1:25" ht="15.75" customHeight="1" x14ac:dyDescent="0.25">
      <c r="A118" s="34"/>
      <c r="B118" s="121"/>
      <c r="D118" s="19"/>
      <c r="E118" s="550" t="s">
        <v>58</v>
      </c>
      <c r="F118" s="519"/>
      <c r="G118" s="654">
        <f>+G116+G117</f>
        <v>1851.5</v>
      </c>
      <c r="H118" s="655"/>
      <c r="I118" s="31"/>
      <c r="J118" s="31"/>
      <c r="K118" s="31"/>
      <c r="L118" s="31"/>
      <c r="M118" s="31"/>
      <c r="N118" s="31"/>
      <c r="O118" s="31"/>
      <c r="P118" s="31"/>
      <c r="Q118" s="31"/>
      <c r="R118" s="31"/>
      <c r="S118" s="31"/>
      <c r="T118" s="104"/>
      <c r="U118" s="105"/>
      <c r="V118" s="140"/>
      <c r="W118" s="141" t="s">
        <v>140</v>
      </c>
      <c r="X118" s="148"/>
      <c r="Y118" s="34"/>
    </row>
    <row r="119" spans="1:25" ht="15.75" customHeight="1" thickBot="1" x14ac:dyDescent="0.3">
      <c r="A119" s="34"/>
      <c r="B119" s="121"/>
      <c r="D119" s="138"/>
      <c r="E119" s="551" t="s">
        <v>268</v>
      </c>
      <c r="F119" s="526"/>
      <c r="G119" s="656">
        <f>+G116/G118</f>
        <v>0.54523359438293273</v>
      </c>
      <c r="H119" s="657"/>
      <c r="I119" s="106"/>
      <c r="J119" s="106"/>
      <c r="K119" s="106"/>
      <c r="L119" s="106"/>
      <c r="M119" s="106"/>
      <c r="N119" s="106"/>
      <c r="O119" s="106"/>
      <c r="P119" s="106"/>
      <c r="Q119" s="106"/>
      <c r="R119" s="106"/>
      <c r="S119" s="106"/>
      <c r="T119" s="252"/>
      <c r="U119" s="114"/>
      <c r="V119" s="292"/>
      <c r="W119" s="229"/>
      <c r="X119" s="148"/>
      <c r="Y119" s="34"/>
    </row>
    <row r="120" spans="1:25" ht="15.75" x14ac:dyDescent="0.25">
      <c r="A120" s="34"/>
      <c r="B120" s="121"/>
      <c r="D120" s="19"/>
      <c r="E120" s="322" t="s">
        <v>145</v>
      </c>
      <c r="F120" s="30"/>
      <c r="G120" s="7"/>
      <c r="H120" s="31"/>
      <c r="I120" s="534" t="str">
        <f>"You have selected:  "&amp;INDEX(Z22:Z23,A28)</f>
        <v>You have selected:  Constant (time independent) EP factors</v>
      </c>
      <c r="J120" s="31"/>
      <c r="K120" s="31"/>
      <c r="L120" s="31"/>
      <c r="M120" s="31"/>
      <c r="N120" s="31"/>
      <c r="O120" s="31"/>
      <c r="P120" s="31"/>
      <c r="Q120" s="31"/>
      <c r="R120" s="31"/>
      <c r="S120" s="31"/>
      <c r="T120" s="104"/>
      <c r="U120" s="105"/>
      <c r="V120" s="140"/>
      <c r="W120" s="141"/>
      <c r="X120" s="148"/>
      <c r="Y120" s="34"/>
    </row>
    <row r="121" spans="1:25" x14ac:dyDescent="0.25">
      <c r="A121" s="34"/>
      <c r="B121" s="121"/>
      <c r="D121" s="19"/>
      <c r="E121" s="323" t="s">
        <v>109</v>
      </c>
      <c r="F121" s="98" t="s">
        <v>147</v>
      </c>
      <c r="G121" s="98"/>
      <c r="H121" s="99"/>
      <c r="I121" s="535">
        <f>IF($A$28=1,I26,$J$16)</f>
        <v>0.5</v>
      </c>
      <c r="J121" s="108">
        <f>IF($A$28=1,J26,$J$16)</f>
        <v>0.5</v>
      </c>
      <c r="K121" s="108">
        <f>IF($A$28=1,K26,$J$16)</f>
        <v>0.5</v>
      </c>
      <c r="L121" s="108">
        <f>IF($A$28=1,L26,$J$16)</f>
        <v>0.5</v>
      </c>
      <c r="M121" s="108">
        <f>IF($A$28=1,M26,$J$16)</f>
        <v>0.5</v>
      </c>
      <c r="N121" s="108">
        <f>IF($A$28=1,N26,$J$16)</f>
        <v>0.5</v>
      </c>
      <c r="O121" s="108">
        <f>IF($A$28=1,O26,$J$16)</f>
        <v>0.5</v>
      </c>
      <c r="P121" s="108">
        <f>IF($A$28=1,P26,$J$16)</f>
        <v>0.5</v>
      </c>
      <c r="Q121" s="108">
        <f>IF($A$28=1,Q26,$J$16)</f>
        <v>0.5</v>
      </c>
      <c r="R121" s="108">
        <f>IF($A$28=1,R26,$J$16)</f>
        <v>0.5</v>
      </c>
      <c r="S121" s="108">
        <f>IF($A$28=1,S26,$J$16)</f>
        <v>0.5</v>
      </c>
      <c r="T121" s="529">
        <f>IF($A$28=1,T26,$J$16)</f>
        <v>0.5</v>
      </c>
      <c r="U121" s="105"/>
      <c r="V121" s="140"/>
      <c r="W121" s="141"/>
      <c r="X121" s="148"/>
      <c r="Y121" s="34"/>
    </row>
    <row r="122" spans="1:25" x14ac:dyDescent="0.25">
      <c r="A122" s="34"/>
      <c r="B122" s="121"/>
      <c r="D122" s="19"/>
      <c r="E122" s="324" t="s">
        <v>109</v>
      </c>
      <c r="F122" s="100" t="s">
        <v>148</v>
      </c>
      <c r="G122" s="100"/>
      <c r="H122" s="101"/>
      <c r="I122" s="536">
        <f>IF($A$28=1,I27,$L$16)</f>
        <v>2</v>
      </c>
      <c r="J122" s="109">
        <f>IF($A$28=1,J27,$L$16)</f>
        <v>2</v>
      </c>
      <c r="K122" s="109">
        <f>IF($A$28=1,K27,$L$16)</f>
        <v>2</v>
      </c>
      <c r="L122" s="109">
        <f>IF($A$28=1,L27,$L$16)</f>
        <v>2</v>
      </c>
      <c r="M122" s="109">
        <f>IF($A$28=1,M27,$L$16)</f>
        <v>2</v>
      </c>
      <c r="N122" s="109">
        <f>IF($A$28=1,N27,$L$16)</f>
        <v>2</v>
      </c>
      <c r="O122" s="109">
        <f>IF($A$28=1,O27,$L$16)</f>
        <v>2</v>
      </c>
      <c r="P122" s="109">
        <f>IF($A$28=1,P27,$L$16)</f>
        <v>2</v>
      </c>
      <c r="Q122" s="109">
        <f>IF($A$28=1,Q27,$L$16)</f>
        <v>2</v>
      </c>
      <c r="R122" s="109">
        <f>IF($A$28=1,R27,$L$16)</f>
        <v>2</v>
      </c>
      <c r="S122" s="109">
        <f>IF($A$28=1,S27,$L$16)</f>
        <v>2</v>
      </c>
      <c r="T122" s="530">
        <f>IF($A$28=1,T27,$L$16)</f>
        <v>2</v>
      </c>
      <c r="U122" s="105"/>
      <c r="V122" s="140"/>
      <c r="W122" s="141"/>
      <c r="X122" s="148"/>
      <c r="Y122" s="34"/>
    </row>
    <row r="123" spans="1:25" x14ac:dyDescent="0.25">
      <c r="A123" s="34"/>
      <c r="B123" s="121"/>
      <c r="D123" s="19"/>
      <c r="E123" s="511" t="s">
        <v>110</v>
      </c>
      <c r="F123" s="98" t="s">
        <v>147</v>
      </c>
      <c r="G123" s="98"/>
      <c r="H123" s="99"/>
      <c r="I123" s="535">
        <f>IF($A$28=1,I26,$J$17)</f>
        <v>0.5</v>
      </c>
      <c r="J123" s="108">
        <f>IF($A$28=1,J26,$J$17)</f>
        <v>0.5</v>
      </c>
      <c r="K123" s="108">
        <f>IF($A$28=1,K26,$J$17)</f>
        <v>0.5</v>
      </c>
      <c r="L123" s="108">
        <f>IF($A$28=1,L26,$J$17)</f>
        <v>0.5</v>
      </c>
      <c r="M123" s="108">
        <f>IF($A$28=1,M26,$J$17)</f>
        <v>0.5</v>
      </c>
      <c r="N123" s="108">
        <f>IF($A$28=1,N26,$J$17)</f>
        <v>0.5</v>
      </c>
      <c r="O123" s="108">
        <f>IF($A$28=1,O26,$J$17)</f>
        <v>0.5</v>
      </c>
      <c r="P123" s="108">
        <f>IF($A$28=1,P26,$J$17)</f>
        <v>0.5</v>
      </c>
      <c r="Q123" s="108">
        <f>IF($A$28=1,Q26,$J$17)</f>
        <v>0.5</v>
      </c>
      <c r="R123" s="108">
        <f>IF($A$28=1,R26,$J$17)</f>
        <v>0.5</v>
      </c>
      <c r="S123" s="108">
        <f>IF($A$28=1,S26,$J$17)</f>
        <v>0.5</v>
      </c>
      <c r="T123" s="529">
        <f>IF($A$28=1,T26,$J$17)</f>
        <v>0.5</v>
      </c>
      <c r="U123" s="105"/>
      <c r="V123" s="140"/>
      <c r="W123" s="141"/>
      <c r="X123" s="148"/>
      <c r="Y123" s="34"/>
    </row>
    <row r="124" spans="1:25" x14ac:dyDescent="0.25">
      <c r="A124" s="34"/>
      <c r="B124" s="121"/>
      <c r="D124" s="19"/>
      <c r="E124" s="512" t="s">
        <v>110</v>
      </c>
      <c r="F124" s="100" t="s">
        <v>148</v>
      </c>
      <c r="G124" s="100"/>
      <c r="H124" s="101"/>
      <c r="I124" s="536">
        <f>IF($A$28=1,I27,$L$17)</f>
        <v>2</v>
      </c>
      <c r="J124" s="109">
        <f>IF($A$28=1,J27,$L$17)</f>
        <v>2</v>
      </c>
      <c r="K124" s="109">
        <f>IF($A$28=1,K27,$L$17)</f>
        <v>2</v>
      </c>
      <c r="L124" s="109">
        <f>IF($A$28=1,L27,$L$17)</f>
        <v>2</v>
      </c>
      <c r="M124" s="109">
        <f>IF($A$28=1,M27,$L$17)</f>
        <v>2</v>
      </c>
      <c r="N124" s="109">
        <f>IF($A$28=1,N27,$L$17)</f>
        <v>2</v>
      </c>
      <c r="O124" s="109">
        <f>IF($A$28=1,O27,$L$17)</f>
        <v>2</v>
      </c>
      <c r="P124" s="109">
        <f>IF($A$28=1,P27,$L$17)</f>
        <v>2</v>
      </c>
      <c r="Q124" s="109">
        <f>IF($A$28=1,Q27,$L$17)</f>
        <v>2</v>
      </c>
      <c r="R124" s="109">
        <f>IF($A$28=1,R27,$L$17)</f>
        <v>2</v>
      </c>
      <c r="S124" s="109">
        <f>IF($A$28=1,S27,$L$17)</f>
        <v>2</v>
      </c>
      <c r="T124" s="530">
        <f>IF($A$28=1,T27,$L$17)</f>
        <v>2</v>
      </c>
      <c r="U124" s="105"/>
      <c r="V124" s="140"/>
      <c r="W124" s="141"/>
      <c r="X124" s="148"/>
      <c r="Y124" s="34"/>
    </row>
    <row r="125" spans="1:25" ht="15.75" x14ac:dyDescent="0.25">
      <c r="A125" s="34"/>
      <c r="B125" s="121"/>
      <c r="D125" s="19"/>
      <c r="E125" s="325" t="s">
        <v>142</v>
      </c>
      <c r="F125" s="30"/>
      <c r="G125" s="7"/>
      <c r="H125" s="31"/>
      <c r="I125" s="31"/>
      <c r="J125" s="31"/>
      <c r="K125" s="31"/>
      <c r="L125" s="31"/>
      <c r="M125" s="31"/>
      <c r="N125" s="31"/>
      <c r="O125" s="31"/>
      <c r="P125" s="31"/>
      <c r="Q125" s="31"/>
      <c r="R125" s="31"/>
      <c r="S125" s="31"/>
      <c r="T125" s="104"/>
      <c r="U125" s="105"/>
      <c r="V125" s="140"/>
      <c r="W125" s="141"/>
      <c r="X125" s="148"/>
      <c r="Y125" s="34"/>
    </row>
    <row r="126" spans="1:25" x14ac:dyDescent="0.25">
      <c r="A126" s="34"/>
      <c r="B126" s="121"/>
      <c r="D126" s="19" t="str">
        <f t="shared" ref="D126:D131" si="32">"("&amp;V126&amp;")"</f>
        <v>(27)</v>
      </c>
      <c r="E126" s="609" t="s">
        <v>133</v>
      </c>
      <c r="F126" s="250" t="s">
        <v>149</v>
      </c>
      <c r="G126" s="240" t="s">
        <v>4</v>
      </c>
      <c r="H126" s="241">
        <f>SUM(I126:T126)</f>
        <v>-100</v>
      </c>
      <c r="I126" s="242">
        <f>I$83*(I121-I105)</f>
        <v>0</v>
      </c>
      <c r="J126" s="243">
        <f>J$83*(J121-J105)</f>
        <v>0</v>
      </c>
      <c r="K126" s="243">
        <f>K$83*(K121-K105)</f>
        <v>0</v>
      </c>
      <c r="L126" s="243">
        <f>L$83*(L121-L105)</f>
        <v>-10</v>
      </c>
      <c r="M126" s="243">
        <f>M$83*(M121-M105)</f>
        <v>-15</v>
      </c>
      <c r="N126" s="243">
        <f>N$83*(N121-N105)</f>
        <v>-15</v>
      </c>
      <c r="O126" s="243">
        <f>O$83*(O121-O105)</f>
        <v>-15</v>
      </c>
      <c r="P126" s="243">
        <f>P$83*(P121-P105)</f>
        <v>-15</v>
      </c>
      <c r="Q126" s="243">
        <f>Q$83*(Q121-Q105)</f>
        <v>-15</v>
      </c>
      <c r="R126" s="243">
        <f>R$83*(R121-R105)</f>
        <v>-15</v>
      </c>
      <c r="S126" s="243">
        <f>S$83*(S121-S105)</f>
        <v>0</v>
      </c>
      <c r="T126" s="531">
        <f>T$83*(T121-T105)</f>
        <v>0</v>
      </c>
      <c r="U126" s="105"/>
      <c r="V126" s="291">
        <v>27</v>
      </c>
      <c r="W126" s="141"/>
      <c r="X126" s="148"/>
      <c r="Y126" s="34"/>
    </row>
    <row r="127" spans="1:25" x14ac:dyDescent="0.25">
      <c r="A127" s="34"/>
      <c r="B127" s="121"/>
      <c r="D127" s="19" t="str">
        <f t="shared" si="32"/>
        <v>(27)</v>
      </c>
      <c r="E127" s="610"/>
      <c r="F127" s="251" t="s">
        <v>150</v>
      </c>
      <c r="G127" s="245" t="s">
        <v>4</v>
      </c>
      <c r="H127" s="246">
        <f t="shared" ref="H127:H131" si="33">SUM(I127:T127)</f>
        <v>400</v>
      </c>
      <c r="I127" s="247">
        <f>I$83*(I122-I106)</f>
        <v>0</v>
      </c>
      <c r="J127" s="248">
        <f>J$83*(J122-J106)</f>
        <v>0</v>
      </c>
      <c r="K127" s="248">
        <f>K$83*(K122-K106)</f>
        <v>0</v>
      </c>
      <c r="L127" s="248">
        <f>L$83*(L122-L106)</f>
        <v>40</v>
      </c>
      <c r="M127" s="248">
        <f>M$83*(M122-M106)</f>
        <v>60</v>
      </c>
      <c r="N127" s="248">
        <f>N$83*(N122-N106)</f>
        <v>60</v>
      </c>
      <c r="O127" s="248">
        <f>O$83*(O122-O106)</f>
        <v>60</v>
      </c>
      <c r="P127" s="248">
        <f>P$83*(P122-P106)</f>
        <v>60</v>
      </c>
      <c r="Q127" s="248">
        <f>Q$83*(Q122-Q106)</f>
        <v>60</v>
      </c>
      <c r="R127" s="248">
        <f>R$83*(R122-R106)</f>
        <v>60</v>
      </c>
      <c r="S127" s="248">
        <f>S$83*(S122-S106)</f>
        <v>0</v>
      </c>
      <c r="T127" s="532">
        <f>T$83*(T122-T106)</f>
        <v>0</v>
      </c>
      <c r="U127" s="105"/>
      <c r="V127" s="292">
        <v>27</v>
      </c>
      <c r="W127" s="141"/>
      <c r="X127" s="148"/>
      <c r="Y127" s="34"/>
    </row>
    <row r="128" spans="1:25" x14ac:dyDescent="0.25">
      <c r="A128" s="34"/>
      <c r="B128" s="121"/>
      <c r="D128" s="19" t="str">
        <f t="shared" si="32"/>
        <v>(28)</v>
      </c>
      <c r="E128" s="609" t="s">
        <v>183</v>
      </c>
      <c r="F128" s="9" t="s">
        <v>151</v>
      </c>
      <c r="G128" s="240" t="s">
        <v>4</v>
      </c>
      <c r="H128" s="241">
        <f t="shared" si="33"/>
        <v>-276</v>
      </c>
      <c r="I128" s="242">
        <f>+I$84*(I123-I110)</f>
        <v>0</v>
      </c>
      <c r="J128" s="243">
        <f t="shared" ref="J128:T128" si="34">+J$84*(J123-J110)</f>
        <v>0</v>
      </c>
      <c r="K128" s="243">
        <f t="shared" si="34"/>
        <v>0</v>
      </c>
      <c r="L128" s="243">
        <f t="shared" si="34"/>
        <v>0</v>
      </c>
      <c r="M128" s="243">
        <f t="shared" si="34"/>
        <v>-53.5</v>
      </c>
      <c r="N128" s="243">
        <f t="shared" si="34"/>
        <v>-59.5</v>
      </c>
      <c r="O128" s="243">
        <f t="shared" si="34"/>
        <v>-55</v>
      </c>
      <c r="P128" s="243">
        <f t="shared" si="34"/>
        <v>-49</v>
      </c>
      <c r="Q128" s="243">
        <f t="shared" si="34"/>
        <v>-48</v>
      </c>
      <c r="R128" s="243">
        <f t="shared" si="34"/>
        <v>-11</v>
      </c>
      <c r="S128" s="243">
        <f t="shared" si="34"/>
        <v>0</v>
      </c>
      <c r="T128" s="531">
        <f t="shared" si="34"/>
        <v>0</v>
      </c>
      <c r="U128" s="105"/>
      <c r="V128" s="291">
        <v>28</v>
      </c>
      <c r="W128" s="141"/>
      <c r="X128" s="148"/>
      <c r="Y128" s="34"/>
    </row>
    <row r="129" spans="1:25" x14ac:dyDescent="0.25">
      <c r="A129" s="34"/>
      <c r="B129" s="121"/>
      <c r="D129" s="19" t="str">
        <f t="shared" si="32"/>
        <v>(28)</v>
      </c>
      <c r="E129" s="610"/>
      <c r="F129" s="195" t="s">
        <v>152</v>
      </c>
      <c r="G129" s="245" t="s">
        <v>4</v>
      </c>
      <c r="H129" s="246">
        <f t="shared" si="33"/>
        <v>1104</v>
      </c>
      <c r="I129" s="247">
        <f t="shared" ref="I129:T129" si="35">+I$84*(I124-I111)</f>
        <v>0</v>
      </c>
      <c r="J129" s="248">
        <f t="shared" si="35"/>
        <v>0</v>
      </c>
      <c r="K129" s="248">
        <f t="shared" si="35"/>
        <v>0</v>
      </c>
      <c r="L129" s="248">
        <f t="shared" si="35"/>
        <v>0</v>
      </c>
      <c r="M129" s="248">
        <f t="shared" si="35"/>
        <v>214</v>
      </c>
      <c r="N129" s="248">
        <f t="shared" si="35"/>
        <v>238</v>
      </c>
      <c r="O129" s="248">
        <f t="shared" si="35"/>
        <v>220</v>
      </c>
      <c r="P129" s="248">
        <f t="shared" si="35"/>
        <v>196</v>
      </c>
      <c r="Q129" s="248">
        <f t="shared" si="35"/>
        <v>192</v>
      </c>
      <c r="R129" s="248">
        <f t="shared" si="35"/>
        <v>44</v>
      </c>
      <c r="S129" s="248">
        <f t="shared" si="35"/>
        <v>0</v>
      </c>
      <c r="T129" s="532">
        <f t="shared" si="35"/>
        <v>0</v>
      </c>
      <c r="U129" s="105"/>
      <c r="V129" s="292">
        <v>28</v>
      </c>
      <c r="W129" s="141"/>
      <c r="X129" s="148"/>
      <c r="Y129" s="34"/>
    </row>
    <row r="130" spans="1:25" x14ac:dyDescent="0.25">
      <c r="A130" s="34"/>
      <c r="B130" s="121"/>
      <c r="D130" s="19" t="str">
        <f t="shared" si="32"/>
        <v>(26)</v>
      </c>
      <c r="E130" s="609" t="s">
        <v>155</v>
      </c>
      <c r="F130" s="9" t="s">
        <v>153</v>
      </c>
      <c r="G130" s="240" t="s">
        <v>4</v>
      </c>
      <c r="H130" s="241">
        <f t="shared" si="33"/>
        <v>-376</v>
      </c>
      <c r="I130" s="242">
        <f t="shared" ref="I130:T130" si="36">+I126+I128</f>
        <v>0</v>
      </c>
      <c r="J130" s="243">
        <f>+J126+J128</f>
        <v>0</v>
      </c>
      <c r="K130" s="243">
        <f t="shared" ref="K130:T130" si="37">+K126+K128</f>
        <v>0</v>
      </c>
      <c r="L130" s="243">
        <f t="shared" si="37"/>
        <v>-10</v>
      </c>
      <c r="M130" s="243">
        <f t="shared" si="37"/>
        <v>-68.5</v>
      </c>
      <c r="N130" s="243">
        <f t="shared" si="37"/>
        <v>-74.5</v>
      </c>
      <c r="O130" s="243">
        <f t="shared" si="37"/>
        <v>-70</v>
      </c>
      <c r="P130" s="243">
        <f t="shared" si="37"/>
        <v>-64</v>
      </c>
      <c r="Q130" s="243">
        <f t="shared" si="37"/>
        <v>-63</v>
      </c>
      <c r="R130" s="243">
        <f t="shared" si="37"/>
        <v>-26</v>
      </c>
      <c r="S130" s="243">
        <f t="shared" si="37"/>
        <v>0</v>
      </c>
      <c r="T130" s="531">
        <f t="shared" si="37"/>
        <v>0</v>
      </c>
      <c r="U130" s="105"/>
      <c r="V130" s="291">
        <v>26</v>
      </c>
      <c r="W130" s="141"/>
      <c r="X130" s="148"/>
      <c r="Y130" s="34"/>
    </row>
    <row r="131" spans="1:25" x14ac:dyDescent="0.25">
      <c r="A131" s="34"/>
      <c r="B131" s="121"/>
      <c r="D131" s="19" t="str">
        <f t="shared" si="32"/>
        <v>(26)</v>
      </c>
      <c r="E131" s="610"/>
      <c r="F131" s="195" t="s">
        <v>154</v>
      </c>
      <c r="G131" s="245" t="s">
        <v>4</v>
      </c>
      <c r="H131" s="246">
        <f t="shared" si="33"/>
        <v>1504</v>
      </c>
      <c r="I131" s="247">
        <f t="shared" ref="I131:T131" si="38">+I127+I129</f>
        <v>0</v>
      </c>
      <c r="J131" s="248">
        <f t="shared" si="38"/>
        <v>0</v>
      </c>
      <c r="K131" s="248">
        <f t="shared" si="38"/>
        <v>0</v>
      </c>
      <c r="L131" s="248">
        <f t="shared" si="38"/>
        <v>40</v>
      </c>
      <c r="M131" s="248">
        <f t="shared" si="38"/>
        <v>274</v>
      </c>
      <c r="N131" s="248">
        <f t="shared" si="38"/>
        <v>298</v>
      </c>
      <c r="O131" s="248">
        <f t="shared" si="38"/>
        <v>280</v>
      </c>
      <c r="P131" s="248">
        <f t="shared" si="38"/>
        <v>256</v>
      </c>
      <c r="Q131" s="248">
        <f t="shared" si="38"/>
        <v>252</v>
      </c>
      <c r="R131" s="248">
        <f t="shared" si="38"/>
        <v>104</v>
      </c>
      <c r="S131" s="248">
        <f t="shared" si="38"/>
        <v>0</v>
      </c>
      <c r="T131" s="532">
        <f t="shared" si="38"/>
        <v>0</v>
      </c>
      <c r="U131" s="105"/>
      <c r="V131" s="292">
        <v>26</v>
      </c>
      <c r="W131" s="141"/>
      <c r="X131" s="148"/>
      <c r="Y131" s="34"/>
    </row>
    <row r="132" spans="1:25" ht="15.75" x14ac:dyDescent="0.25">
      <c r="A132" s="34"/>
      <c r="B132" s="121"/>
      <c r="D132" s="19"/>
      <c r="E132" s="133" t="s">
        <v>158</v>
      </c>
      <c r="F132" s="270" t="s">
        <v>157</v>
      </c>
      <c r="G132" s="271" t="s">
        <v>104</v>
      </c>
      <c r="H132" s="385">
        <f>+I30</f>
        <v>1</v>
      </c>
      <c r="I132" s="31"/>
      <c r="J132" s="31"/>
      <c r="K132" s="31"/>
      <c r="L132" s="31"/>
      <c r="M132" s="31"/>
      <c r="N132" s="31"/>
      <c r="O132" s="31"/>
      <c r="P132" s="31"/>
      <c r="Q132" s="31"/>
      <c r="R132" s="31"/>
      <c r="S132" s="31"/>
      <c r="T132" s="104"/>
      <c r="U132" s="105"/>
      <c r="V132" s="140"/>
      <c r="W132" s="236" t="s">
        <v>164</v>
      </c>
      <c r="X132" s="148"/>
      <c r="Y132" s="34"/>
    </row>
    <row r="133" spans="1:25" x14ac:dyDescent="0.25">
      <c r="A133" s="34"/>
      <c r="B133" s="121"/>
      <c r="D133" s="19" t="str">
        <f t="shared" ref="D133:D134" si="39">"("&amp;V133&amp;")"</f>
        <v>(20)</v>
      </c>
      <c r="E133" s="609" t="s">
        <v>165</v>
      </c>
      <c r="F133" s="9" t="s">
        <v>166</v>
      </c>
      <c r="G133" s="240" t="s">
        <v>4</v>
      </c>
      <c r="H133" s="241">
        <f t="shared" ref="H133:H136" si="40">SUM(I133:T133)</f>
        <v>376</v>
      </c>
      <c r="I133" s="242">
        <f>+I114+$H$132*I130</f>
        <v>0</v>
      </c>
      <c r="J133" s="243">
        <f>+J114+$H$132*J130</f>
        <v>0</v>
      </c>
      <c r="K133" s="243">
        <f>+K114+$H$132*K130</f>
        <v>0</v>
      </c>
      <c r="L133" s="243">
        <f>+L114+$H$132*L130</f>
        <v>10</v>
      </c>
      <c r="M133" s="243">
        <f>+M114+$H$132*M130</f>
        <v>68.5</v>
      </c>
      <c r="N133" s="243">
        <f>+N114+$H$132*N130</f>
        <v>74.5</v>
      </c>
      <c r="O133" s="243">
        <f>+O114+$H$132*O130</f>
        <v>70</v>
      </c>
      <c r="P133" s="243">
        <f>+P114+$H$132*P130</f>
        <v>64</v>
      </c>
      <c r="Q133" s="243">
        <f>+Q114+$H$132*Q130</f>
        <v>63</v>
      </c>
      <c r="R133" s="243">
        <f>+R114+$H$132*R130</f>
        <v>26</v>
      </c>
      <c r="S133" s="243">
        <f>+S114+$H$132*S130</f>
        <v>0</v>
      </c>
      <c r="T133" s="531">
        <f>+T114+$H$132*T130</f>
        <v>0</v>
      </c>
      <c r="U133" s="105"/>
      <c r="V133" s="291">
        <v>20</v>
      </c>
      <c r="W133" s="141"/>
      <c r="X133" s="148"/>
      <c r="Y133" s="34"/>
    </row>
    <row r="134" spans="1:25" ht="15.75" thickBot="1" x14ac:dyDescent="0.3">
      <c r="A134" s="34"/>
      <c r="B134" s="121"/>
      <c r="D134" s="19" t="str">
        <f t="shared" si="39"/>
        <v>(20)</v>
      </c>
      <c r="E134" s="649"/>
      <c r="F134" s="13" t="s">
        <v>167</v>
      </c>
      <c r="G134" s="393" t="s">
        <v>4</v>
      </c>
      <c r="H134" s="537">
        <f t="shared" si="40"/>
        <v>1504</v>
      </c>
      <c r="I134" s="538">
        <f>+I115+$H$132*I131</f>
        <v>0</v>
      </c>
      <c r="J134" s="539">
        <f>+J115+$H$132*J131</f>
        <v>0</v>
      </c>
      <c r="K134" s="539">
        <f>+K115+$H$132*K131</f>
        <v>0</v>
      </c>
      <c r="L134" s="539">
        <f>+L115+$H$132*L131</f>
        <v>40</v>
      </c>
      <c r="M134" s="539">
        <f>+M115+$H$132*M131</f>
        <v>274</v>
      </c>
      <c r="N134" s="539">
        <f>+N115+$H$132*N131</f>
        <v>298</v>
      </c>
      <c r="O134" s="539">
        <f>+O115+$H$132*O131</f>
        <v>280</v>
      </c>
      <c r="P134" s="539">
        <f>+P115+$H$132*P131</f>
        <v>256</v>
      </c>
      <c r="Q134" s="539">
        <f>+Q115+$H$132*Q131</f>
        <v>252</v>
      </c>
      <c r="R134" s="539">
        <f>+R115+$H$132*R131</f>
        <v>104</v>
      </c>
      <c r="S134" s="539">
        <f>+S115+$H$132*S131</f>
        <v>0</v>
      </c>
      <c r="T134" s="540">
        <f>+T115+$H$132*T131</f>
        <v>0</v>
      </c>
      <c r="U134" s="105"/>
      <c r="V134" s="292">
        <v>20</v>
      </c>
      <c r="W134" s="141"/>
      <c r="X134" s="148"/>
      <c r="Y134" s="34"/>
    </row>
    <row r="135" spans="1:25" ht="15.75" x14ac:dyDescent="0.25">
      <c r="A135" s="34"/>
      <c r="B135" s="121"/>
      <c r="D135" s="122" t="str">
        <f t="shared" ref="D135:D136" si="41">"("&amp;V135&amp;")"</f>
        <v>(2)</v>
      </c>
      <c r="E135" s="647" t="s">
        <v>168</v>
      </c>
      <c r="F135" s="273" t="s">
        <v>169</v>
      </c>
      <c r="G135" s="274" t="s">
        <v>4</v>
      </c>
      <c r="H135" s="284">
        <f t="shared" si="40"/>
        <v>1385.5</v>
      </c>
      <c r="I135" s="278">
        <f>+I97+I100-I133</f>
        <v>122</v>
      </c>
      <c r="J135" s="279">
        <f>+J97+J100-J133</f>
        <v>107.5</v>
      </c>
      <c r="K135" s="279">
        <f>+K97+K100-K133</f>
        <v>88.5</v>
      </c>
      <c r="L135" s="279">
        <f>+L97+L100-L133</f>
        <v>100</v>
      </c>
      <c r="M135" s="279">
        <f>+M97+M100-M133</f>
        <v>118.5</v>
      </c>
      <c r="N135" s="279">
        <f>+N97+N100-N133</f>
        <v>134.5</v>
      </c>
      <c r="O135" s="279">
        <f>+O97+O100-O133</f>
        <v>150</v>
      </c>
      <c r="P135" s="279">
        <f>+P97+P100-P133</f>
        <v>134</v>
      </c>
      <c r="Q135" s="279">
        <f>+Q97+Q100-Q133</f>
        <v>113</v>
      </c>
      <c r="R135" s="279">
        <f>+R97+R100-R133</f>
        <v>106</v>
      </c>
      <c r="S135" s="279">
        <f>+S97+S100-S133</f>
        <v>104</v>
      </c>
      <c r="T135" s="280">
        <f>+T97+T100-T133</f>
        <v>107.5</v>
      </c>
      <c r="U135" s="105"/>
      <c r="V135" s="291">
        <v>2</v>
      </c>
      <c r="W135" s="141"/>
      <c r="X135" s="148"/>
      <c r="Y135" s="34"/>
    </row>
    <row r="136" spans="1:25" ht="15.75" x14ac:dyDescent="0.25">
      <c r="A136" s="34"/>
      <c r="B136" s="121"/>
      <c r="D136" s="19" t="str">
        <f t="shared" si="41"/>
        <v>(2)</v>
      </c>
      <c r="E136" s="648"/>
      <c r="F136" s="275" t="s">
        <v>170</v>
      </c>
      <c r="G136" s="276" t="s">
        <v>4</v>
      </c>
      <c r="H136" s="285">
        <f t="shared" si="40"/>
        <v>-662</v>
      </c>
      <c r="I136" s="542">
        <f>+I98+I101-I134</f>
        <v>312</v>
      </c>
      <c r="J136" s="543">
        <f>+J98+J101-J134</f>
        <v>210</v>
      </c>
      <c r="K136" s="543">
        <f>+K98+K101-K134</f>
        <v>46</v>
      </c>
      <c r="L136" s="543">
        <f>+L98+L101-L134</f>
        <v>-40</v>
      </c>
      <c r="M136" s="543">
        <f>+M98+M101-M134</f>
        <v>-274</v>
      </c>
      <c r="N136" s="543">
        <f>+N98+N101-N134</f>
        <v>-298</v>
      </c>
      <c r="O136" s="543">
        <f>+O98+O101-O134</f>
        <v>-280</v>
      </c>
      <c r="P136" s="543">
        <f>+P98+P101-P134</f>
        <v>-256</v>
      </c>
      <c r="Q136" s="543">
        <f>+Q98+Q101-Q134</f>
        <v>-252</v>
      </c>
      <c r="R136" s="543">
        <f>+R98+R101-R134</f>
        <v>-104</v>
      </c>
      <c r="S136" s="543">
        <f>+S98+S101-S134</f>
        <v>64</v>
      </c>
      <c r="T136" s="544">
        <f>+T98+T101-T134</f>
        <v>210</v>
      </c>
      <c r="U136" s="105"/>
      <c r="V136" s="292">
        <v>2</v>
      </c>
      <c r="W136" s="141"/>
      <c r="X136" s="148"/>
      <c r="Y136" s="34"/>
    </row>
    <row r="137" spans="1:25" ht="15.75" customHeight="1" x14ac:dyDescent="0.25">
      <c r="A137" s="34"/>
      <c r="B137" s="121"/>
      <c r="D137" s="19"/>
      <c r="E137" s="648"/>
      <c r="F137" s="275" t="s">
        <v>171</v>
      </c>
      <c r="G137" s="277" t="s">
        <v>4</v>
      </c>
      <c r="H137" s="286">
        <f>+H135+H136</f>
        <v>723.5</v>
      </c>
      <c r="I137" s="31"/>
      <c r="J137" s="31"/>
      <c r="K137" s="31"/>
      <c r="L137" s="31"/>
      <c r="M137" s="31"/>
      <c r="N137" s="31"/>
      <c r="O137" s="31"/>
      <c r="P137" s="31"/>
      <c r="Q137" s="31"/>
      <c r="R137" s="31"/>
      <c r="S137" s="31"/>
      <c r="T137" s="104"/>
      <c r="U137" s="105"/>
      <c r="V137" s="140"/>
      <c r="W137" s="141"/>
      <c r="X137" s="148"/>
      <c r="Y137" s="34"/>
    </row>
    <row r="138" spans="1:25" ht="16.5" thickBot="1" x14ac:dyDescent="0.3">
      <c r="A138" s="34"/>
      <c r="B138" s="121"/>
      <c r="D138" s="138"/>
      <c r="E138" s="338" t="s">
        <v>172</v>
      </c>
      <c r="F138" s="272" t="s">
        <v>52</v>
      </c>
      <c r="G138" s="605">
        <f>+H135/H137</f>
        <v>1.9149965445749828</v>
      </c>
      <c r="H138" s="606"/>
      <c r="I138" s="106"/>
      <c r="J138" s="106"/>
      <c r="K138" s="106"/>
      <c r="L138" s="106"/>
      <c r="M138" s="106"/>
      <c r="N138" s="106"/>
      <c r="O138" s="106"/>
      <c r="P138" s="106"/>
      <c r="Q138" s="106"/>
      <c r="R138" s="106"/>
      <c r="S138" s="106"/>
      <c r="T138" s="252"/>
      <c r="U138" s="105"/>
      <c r="V138" s="140"/>
      <c r="W138" s="141"/>
      <c r="X138" s="148"/>
      <c r="Y138" s="34"/>
    </row>
    <row r="139" spans="1:25" ht="15.75" thickBot="1" x14ac:dyDescent="0.3">
      <c r="A139" s="34"/>
      <c r="B139" s="121"/>
      <c r="D139" s="138"/>
      <c r="E139" s="56"/>
      <c r="F139" s="56"/>
      <c r="G139" s="27"/>
      <c r="H139" s="106"/>
      <c r="I139" s="294"/>
      <c r="J139" s="294"/>
      <c r="K139" s="294"/>
      <c r="L139" s="294"/>
      <c r="M139" s="294"/>
      <c r="N139" s="294"/>
      <c r="O139" s="294"/>
      <c r="P139" s="294"/>
      <c r="Q139" s="294"/>
      <c r="R139" s="294"/>
      <c r="S139" s="294"/>
      <c r="T139" s="294"/>
      <c r="U139" s="295"/>
      <c r="V139" s="142"/>
      <c r="W139" s="141"/>
      <c r="X139" s="148"/>
      <c r="Y139" s="34"/>
    </row>
    <row r="140" spans="1:25" ht="15.75" thickBot="1" x14ac:dyDescent="0.3">
      <c r="A140" s="34"/>
      <c r="B140" s="121"/>
      <c r="D140" s="122"/>
      <c r="E140" s="504"/>
      <c r="F140" s="504"/>
      <c r="G140" s="505"/>
      <c r="H140" s="506"/>
      <c r="I140" s="507"/>
      <c r="J140" s="507"/>
      <c r="K140" s="507"/>
      <c r="L140" s="507"/>
      <c r="M140" s="507"/>
      <c r="N140" s="507"/>
      <c r="O140" s="507"/>
      <c r="P140" s="507"/>
      <c r="Q140" s="507"/>
      <c r="R140" s="508"/>
      <c r="S140" s="508"/>
      <c r="T140" s="508"/>
      <c r="U140" s="509"/>
      <c r="V140" s="142"/>
      <c r="W140" s="141"/>
      <c r="X140" s="148"/>
      <c r="Y140" s="34"/>
    </row>
    <row r="141" spans="1:25" ht="26.25" customHeight="1" thickBot="1" x14ac:dyDescent="0.3">
      <c r="A141" s="34"/>
      <c r="B141" s="121"/>
      <c r="D141" s="19"/>
      <c r="E141" s="622" t="s">
        <v>173</v>
      </c>
      <c r="F141" s="623"/>
      <c r="G141" s="623"/>
      <c r="H141" s="623"/>
      <c r="I141" s="623"/>
      <c r="J141" s="623"/>
      <c r="K141" s="623"/>
      <c r="L141" s="623"/>
      <c r="M141" s="623"/>
      <c r="N141" s="623"/>
      <c r="O141" s="623"/>
      <c r="P141" s="623"/>
      <c r="Q141" s="624"/>
      <c r="R141" s="97"/>
      <c r="S141" s="97"/>
      <c r="T141" s="97"/>
      <c r="U141" s="128"/>
      <c r="V141" s="142"/>
      <c r="W141" s="141"/>
      <c r="X141" s="148"/>
      <c r="Y141" s="34"/>
    </row>
    <row r="142" spans="1:25" x14ac:dyDescent="0.25">
      <c r="A142" s="34"/>
      <c r="B142" s="121"/>
      <c r="D142" s="19"/>
      <c r="E142" s="122"/>
      <c r="F142" s="123"/>
      <c r="G142" s="123"/>
      <c r="H142" s="71"/>
      <c r="I142" s="72"/>
      <c r="J142" s="72"/>
      <c r="K142" s="72" t="s">
        <v>49</v>
      </c>
      <c r="L142" s="72"/>
      <c r="M142" s="72"/>
      <c r="N142" s="73"/>
      <c r="O142" s="123"/>
      <c r="P142" s="123"/>
      <c r="Q142" s="74"/>
      <c r="R142" s="7"/>
      <c r="S142" s="7"/>
      <c r="T142" s="7"/>
      <c r="U142" s="105"/>
      <c r="V142" s="140"/>
      <c r="W142" s="141"/>
      <c r="X142" s="148"/>
      <c r="Y142" s="34"/>
    </row>
    <row r="143" spans="1:25" x14ac:dyDescent="0.25">
      <c r="A143" s="34"/>
      <c r="B143" s="121"/>
      <c r="D143" s="19"/>
      <c r="E143" s="20" t="s">
        <v>30</v>
      </c>
      <c r="F143" s="9"/>
      <c r="G143" s="9"/>
      <c r="H143" s="14" t="s">
        <v>20</v>
      </c>
      <c r="I143" s="7" t="s">
        <v>51</v>
      </c>
      <c r="J143" s="7"/>
      <c r="K143" s="618" t="s">
        <v>21</v>
      </c>
      <c r="L143" s="619"/>
      <c r="M143" s="620" t="s">
        <v>22</v>
      </c>
      <c r="N143" s="621"/>
      <c r="O143" s="607" t="s">
        <v>23</v>
      </c>
      <c r="P143" s="608"/>
      <c r="Q143" s="115" t="s">
        <v>52</v>
      </c>
      <c r="R143" s="7"/>
      <c r="S143" s="7"/>
      <c r="T143" s="7"/>
      <c r="U143" s="105"/>
      <c r="V143" s="140"/>
      <c r="W143" s="141"/>
      <c r="X143" s="148"/>
      <c r="Y143" s="34"/>
    </row>
    <row r="144" spans="1:25" x14ac:dyDescent="0.25">
      <c r="A144" s="34"/>
      <c r="B144" s="121"/>
      <c r="D144" s="19"/>
      <c r="E144" s="19"/>
      <c r="F144" s="7"/>
      <c r="G144" s="7"/>
      <c r="H144" s="16" t="s">
        <v>4</v>
      </c>
      <c r="I144" s="7"/>
      <c r="J144" s="7"/>
      <c r="K144" s="36" t="s">
        <v>45</v>
      </c>
      <c r="L144" s="37" t="s">
        <v>4</v>
      </c>
      <c r="M144" s="40" t="s">
        <v>46</v>
      </c>
      <c r="N144" s="41" t="s">
        <v>4</v>
      </c>
      <c r="O144" s="44" t="s">
        <v>47</v>
      </c>
      <c r="P144" s="45" t="s">
        <v>4</v>
      </c>
      <c r="Q144" s="75"/>
      <c r="R144" s="7"/>
      <c r="S144" s="7"/>
      <c r="T144" s="7"/>
      <c r="U144" s="105"/>
      <c r="V144" s="140"/>
      <c r="W144" s="141"/>
      <c r="X144" s="148"/>
      <c r="Y144" s="34"/>
    </row>
    <row r="145" spans="1:44" x14ac:dyDescent="0.25">
      <c r="A145" s="34"/>
      <c r="B145" s="121"/>
      <c r="D145" s="19"/>
      <c r="E145" s="21" t="s">
        <v>277</v>
      </c>
      <c r="F145" s="9" t="s">
        <v>278</v>
      </c>
      <c r="G145" s="9"/>
      <c r="H145" s="10">
        <f>+H77</f>
        <v>1551</v>
      </c>
      <c r="I145" s="661"/>
      <c r="J145" s="429"/>
      <c r="K145" s="50">
        <f>+J14</f>
        <v>1</v>
      </c>
      <c r="L145" s="38">
        <f>+K145*H145</f>
        <v>1551</v>
      </c>
      <c r="M145" s="52">
        <f>+L14</f>
        <v>0</v>
      </c>
      <c r="N145" s="42">
        <f>+H145*M145</f>
        <v>0</v>
      </c>
      <c r="O145" s="54">
        <f>+M145+K145</f>
        <v>1</v>
      </c>
      <c r="P145" s="46">
        <f>+L145+N145</f>
        <v>1551</v>
      </c>
      <c r="Q145" s="76">
        <f>+IF(P145&lt;&gt;0,L145/P145,0)</f>
        <v>1</v>
      </c>
      <c r="R145" s="7"/>
      <c r="S145" s="7"/>
      <c r="T145" s="7"/>
      <c r="U145" s="105"/>
      <c r="V145" s="140"/>
      <c r="W145" s="141"/>
      <c r="X145" s="148"/>
      <c r="Y145" s="34"/>
    </row>
    <row r="146" spans="1:44" x14ac:dyDescent="0.25">
      <c r="A146" s="34"/>
      <c r="B146" s="121"/>
      <c r="D146" s="19"/>
      <c r="E146" s="22" t="str">
        <f>+E86</f>
        <v>Grid delivered, t</v>
      </c>
      <c r="F146" s="7" t="s">
        <v>28</v>
      </c>
      <c r="G146" s="7"/>
      <c r="H146" s="11">
        <f>+H87</f>
        <v>421</v>
      </c>
      <c r="I146" s="15"/>
      <c r="J146" s="17"/>
      <c r="K146" s="51">
        <f>+J15</f>
        <v>0.5</v>
      </c>
      <c r="L146" s="39">
        <f>+K146*H146</f>
        <v>210.5</v>
      </c>
      <c r="M146" s="53">
        <f>+L15</f>
        <v>2</v>
      </c>
      <c r="N146" s="43">
        <f>+H146*M146</f>
        <v>842</v>
      </c>
      <c r="O146" s="55">
        <f>+K146+M146</f>
        <v>2.5</v>
      </c>
      <c r="P146" s="47">
        <f>+L146+N146</f>
        <v>1052.5</v>
      </c>
      <c r="Q146" s="77">
        <f t="shared" ref="Q146:Q149" si="42">+IF(P146&lt;&gt;0,L146/P146,0)</f>
        <v>0.2</v>
      </c>
      <c r="R146" s="7"/>
      <c r="S146" s="7"/>
      <c r="T146" s="7"/>
      <c r="U146" s="105"/>
      <c r="V146" s="140"/>
      <c r="W146" s="141"/>
      <c r="X146" s="148"/>
      <c r="Y146" s="34"/>
    </row>
    <row r="147" spans="1:44" x14ac:dyDescent="0.25">
      <c r="A147" s="34"/>
      <c r="B147" s="121"/>
      <c r="D147" s="19"/>
      <c r="E147" s="22" t="str">
        <f>+E83</f>
        <v>Exported for non EPB uses</v>
      </c>
      <c r="F147" s="7" t="s">
        <v>19</v>
      </c>
      <c r="G147" s="7"/>
      <c r="H147" s="11">
        <f>+H83</f>
        <v>200</v>
      </c>
      <c r="I147" s="15"/>
      <c r="J147" s="18"/>
      <c r="K147" s="51">
        <f>+K145</f>
        <v>1</v>
      </c>
      <c r="L147" s="39">
        <f>-K147*H147</f>
        <v>-200</v>
      </c>
      <c r="M147" s="53">
        <f>+M145</f>
        <v>0</v>
      </c>
      <c r="N147" s="43">
        <f>-M147*H147</f>
        <v>0</v>
      </c>
      <c r="O147" s="55">
        <f>+K147+M147</f>
        <v>1</v>
      </c>
      <c r="P147" s="47">
        <f>+L147+N147</f>
        <v>-200</v>
      </c>
      <c r="Q147" s="77">
        <f t="shared" si="42"/>
        <v>1</v>
      </c>
      <c r="R147" s="7"/>
      <c r="S147" s="7"/>
      <c r="T147" s="7"/>
      <c r="U147" s="105"/>
      <c r="V147" s="140"/>
      <c r="W147" s="141"/>
      <c r="X147" s="148"/>
      <c r="Y147" s="34"/>
    </row>
    <row r="148" spans="1:44" x14ac:dyDescent="0.25">
      <c r="A148" s="34"/>
      <c r="B148" s="121"/>
      <c r="D148" s="19"/>
      <c r="E148" s="22" t="str">
        <f>+E84</f>
        <v>Grid exported, t</v>
      </c>
      <c r="F148" s="7" t="s">
        <v>29</v>
      </c>
      <c r="G148" s="7"/>
      <c r="H148" s="11">
        <f>+H85</f>
        <v>552</v>
      </c>
      <c r="I148" s="15"/>
      <c r="J148" s="18"/>
      <c r="K148" s="51">
        <f>+K147</f>
        <v>1</v>
      </c>
      <c r="L148" s="39">
        <f>-K148*H148</f>
        <v>-552</v>
      </c>
      <c r="M148" s="53">
        <f>+M147</f>
        <v>0</v>
      </c>
      <c r="N148" s="43">
        <f>-M148*H148</f>
        <v>0</v>
      </c>
      <c r="O148" s="55">
        <f>+K148+M148</f>
        <v>1</v>
      </c>
      <c r="P148" s="47">
        <f>+L148+N148</f>
        <v>-552</v>
      </c>
      <c r="Q148" s="78">
        <f t="shared" si="42"/>
        <v>1</v>
      </c>
      <c r="R148" s="7"/>
      <c r="S148" s="7"/>
      <c r="T148" s="7"/>
      <c r="U148" s="105"/>
      <c r="V148" s="140"/>
      <c r="W148" s="141"/>
      <c r="X148" s="148"/>
      <c r="Y148" s="34"/>
    </row>
    <row r="149" spans="1:44" ht="15.75" thickBot="1" x14ac:dyDescent="0.3">
      <c r="A149" s="34"/>
      <c r="B149" s="121"/>
      <c r="D149" s="19"/>
      <c r="E149" s="23" t="s">
        <v>27</v>
      </c>
      <c r="F149" s="24"/>
      <c r="G149" s="24"/>
      <c r="H149" s="79">
        <f>+H145+H146-H147-H148</f>
        <v>1220</v>
      </c>
      <c r="I149" s="662"/>
      <c r="J149" s="663"/>
      <c r="K149" s="25"/>
      <c r="L149" s="48">
        <f>SUM(L145:L148)</f>
        <v>1009.5</v>
      </c>
      <c r="M149" s="25"/>
      <c r="N149" s="49">
        <f>SUM(N145:N148)</f>
        <v>842</v>
      </c>
      <c r="O149" s="25"/>
      <c r="P149" s="26">
        <f>+N149+L149</f>
        <v>1851.5</v>
      </c>
      <c r="Q149" s="80">
        <f t="shared" si="42"/>
        <v>0.54523359438293273</v>
      </c>
      <c r="R149" s="7"/>
      <c r="S149" s="7"/>
      <c r="T149" s="7"/>
      <c r="U149" s="105"/>
      <c r="V149" s="140"/>
      <c r="W149" s="141"/>
      <c r="X149" s="148"/>
      <c r="Y149" s="34"/>
    </row>
    <row r="150" spans="1:44" s="2" customFormat="1" ht="15.75" thickBot="1" x14ac:dyDescent="0.3">
      <c r="A150" s="34"/>
      <c r="B150" s="121"/>
      <c r="C150" s="131"/>
      <c r="D150" s="19"/>
      <c r="E150" s="57"/>
      <c r="F150" s="57"/>
      <c r="G150" s="57"/>
      <c r="I150" s="57"/>
      <c r="K150" s="57" t="s">
        <v>53</v>
      </c>
      <c r="L150" s="58"/>
      <c r="M150" s="57"/>
      <c r="N150" s="60"/>
      <c r="O150" s="7"/>
      <c r="P150" s="7"/>
      <c r="Q150" s="7"/>
      <c r="R150" s="7"/>
      <c r="S150" s="7"/>
      <c r="T150" s="7"/>
      <c r="U150" s="105"/>
      <c r="V150" s="140"/>
      <c r="W150" s="141"/>
      <c r="X150" s="148"/>
      <c r="Y150" s="7"/>
      <c r="AB150" s="1"/>
      <c r="AC150" s="1"/>
      <c r="AD150" s="1"/>
      <c r="AE150" s="1"/>
      <c r="AF150" s="1"/>
      <c r="AG150" s="1"/>
      <c r="AH150" s="1"/>
      <c r="AI150" s="1"/>
      <c r="AJ150" s="1"/>
      <c r="AK150" s="1"/>
      <c r="AL150" s="1"/>
      <c r="AM150" s="1"/>
      <c r="AN150" s="1"/>
      <c r="AO150" s="1"/>
      <c r="AP150" s="1"/>
      <c r="AQ150" s="1"/>
      <c r="AR150" s="1"/>
    </row>
    <row r="151" spans="1:44" s="2" customFormat="1" x14ac:dyDescent="0.25">
      <c r="A151" s="34"/>
      <c r="B151" s="121"/>
      <c r="C151" s="131"/>
      <c r="D151" s="19"/>
      <c r="E151" s="81" t="str">
        <f>+E147</f>
        <v>Exported for non EPB uses</v>
      </c>
      <c r="F151" s="82" t="str">
        <f>+F147</f>
        <v>fP,exp,el,used,nEPus</v>
      </c>
      <c r="G151" s="83"/>
      <c r="H151" s="85">
        <f>+H147*J151</f>
        <v>200</v>
      </c>
      <c r="I151" s="123" t="s">
        <v>276</v>
      </c>
      <c r="J151" s="664">
        <f>+H132</f>
        <v>1</v>
      </c>
      <c r="K151" s="86">
        <f>+K147</f>
        <v>1</v>
      </c>
      <c r="L151" s="87">
        <f>+K151*H151</f>
        <v>200</v>
      </c>
      <c r="M151" s="88">
        <f>+M147</f>
        <v>0</v>
      </c>
      <c r="N151" s="89">
        <f>+H151*M151</f>
        <v>0</v>
      </c>
      <c r="O151" s="90">
        <f>+M151+K151</f>
        <v>1</v>
      </c>
      <c r="P151" s="84">
        <f>+L151+N151</f>
        <v>200</v>
      </c>
      <c r="Q151" s="91">
        <f>+IF(P151&lt;&gt;0,L151/P151,0)</f>
        <v>1</v>
      </c>
      <c r="R151" s="7"/>
      <c r="S151" s="7"/>
      <c r="T151" s="7"/>
      <c r="U151" s="105"/>
      <c r="V151" s="140"/>
      <c r="W151" s="141"/>
      <c r="X151" s="148"/>
      <c r="Y151" s="7"/>
      <c r="AB151" s="1"/>
      <c r="AC151" s="1"/>
      <c r="AD151" s="1"/>
      <c r="AE151" s="1"/>
      <c r="AF151" s="1"/>
      <c r="AG151" s="1"/>
      <c r="AH151" s="1"/>
      <c r="AI151" s="1"/>
      <c r="AJ151" s="1"/>
      <c r="AK151" s="1"/>
      <c r="AL151" s="1"/>
      <c r="AM151" s="1"/>
      <c r="AN151" s="1"/>
      <c r="AO151" s="1"/>
      <c r="AP151" s="1"/>
      <c r="AQ151" s="1"/>
      <c r="AR151" s="1"/>
    </row>
    <row r="152" spans="1:44" s="2" customFormat="1" x14ac:dyDescent="0.25">
      <c r="A152" s="34"/>
      <c r="B152" s="121"/>
      <c r="C152" s="131"/>
      <c r="D152" s="19"/>
      <c r="E152" s="22" t="str">
        <f>+E148</f>
        <v>Grid exported, t</v>
      </c>
      <c r="F152" s="69" t="str">
        <f>+F148</f>
        <v>fP,exp,el,grid</v>
      </c>
      <c r="G152" s="57"/>
      <c r="H152" s="64">
        <f>+H148*J151</f>
        <v>552</v>
      </c>
      <c r="I152" s="57"/>
      <c r="J152" s="7"/>
      <c r="K152" s="61">
        <f>+K148</f>
        <v>1</v>
      </c>
      <c r="L152" s="62">
        <f>+K152*H152</f>
        <v>552</v>
      </c>
      <c r="M152" s="65">
        <f>+M148</f>
        <v>0</v>
      </c>
      <c r="N152" s="66">
        <f>+H152*M152</f>
        <v>0</v>
      </c>
      <c r="O152" s="67">
        <f t="shared" ref="O152" si="43">+M152+K152</f>
        <v>1</v>
      </c>
      <c r="P152" s="68">
        <f t="shared" ref="P152" si="44">+L152+N152</f>
        <v>552</v>
      </c>
      <c r="Q152" s="78">
        <f t="shared" ref="Q152" si="45">+IF(P152&lt;&gt;0,L152/P152,0)</f>
        <v>1</v>
      </c>
      <c r="R152" s="7"/>
      <c r="S152" s="7"/>
      <c r="T152" s="7"/>
      <c r="U152" s="105"/>
      <c r="V152" s="140"/>
      <c r="W152" s="141"/>
      <c r="X152" s="148"/>
      <c r="Y152" s="7"/>
      <c r="AB152" s="1"/>
      <c r="AC152" s="1"/>
      <c r="AD152" s="1"/>
      <c r="AE152" s="1"/>
      <c r="AF152" s="1"/>
      <c r="AG152" s="1"/>
      <c r="AH152" s="1"/>
      <c r="AI152" s="1"/>
      <c r="AJ152" s="1"/>
      <c r="AK152" s="1"/>
      <c r="AL152" s="1"/>
      <c r="AM152" s="1"/>
      <c r="AN152" s="1"/>
      <c r="AO152" s="1"/>
      <c r="AP152" s="1"/>
      <c r="AQ152" s="1"/>
      <c r="AR152" s="1"/>
    </row>
    <row r="153" spans="1:44" s="2" customFormat="1" x14ac:dyDescent="0.25">
      <c r="A153" s="34"/>
      <c r="B153" s="121"/>
      <c r="C153" s="131"/>
      <c r="D153" s="19"/>
      <c r="E153" s="22" t="str">
        <f>+E151</f>
        <v>Exported for non EPB uses</v>
      </c>
      <c r="F153" s="69" t="str">
        <f>+F151</f>
        <v>fP,exp,el,used,nEPus</v>
      </c>
      <c r="G153" s="57"/>
      <c r="H153" s="63">
        <f>+H151</f>
        <v>200</v>
      </c>
      <c r="I153" s="57"/>
      <c r="J153" s="7"/>
      <c r="K153" s="50">
        <f>+J16</f>
        <v>0.5</v>
      </c>
      <c r="L153" s="38">
        <f>-K153*H153</f>
        <v>-100</v>
      </c>
      <c r="M153" s="52">
        <f>+L16</f>
        <v>2</v>
      </c>
      <c r="N153" s="42">
        <f>-H153*M153</f>
        <v>-400</v>
      </c>
      <c r="O153" s="54">
        <f>+M153+K153</f>
        <v>2.5</v>
      </c>
      <c r="P153" s="46">
        <f>+L153+N153</f>
        <v>-500</v>
      </c>
      <c r="Q153" s="76">
        <f>+IF(P153&lt;&gt;0,L153/P153,0)</f>
        <v>0.2</v>
      </c>
      <c r="R153" s="7"/>
      <c r="S153" s="7"/>
      <c r="T153" s="7"/>
      <c r="U153" s="105"/>
      <c r="V153" s="140"/>
      <c r="W153" s="141"/>
      <c r="X153" s="148"/>
      <c r="Y153" s="7"/>
      <c r="AB153" s="1"/>
      <c r="AC153" s="1"/>
      <c r="AD153" s="1"/>
      <c r="AE153" s="1"/>
      <c r="AF153" s="1"/>
      <c r="AG153" s="1"/>
      <c r="AH153" s="1"/>
      <c r="AI153" s="1"/>
      <c r="AJ153" s="1"/>
      <c r="AK153" s="1"/>
      <c r="AL153" s="1"/>
      <c r="AM153" s="1"/>
      <c r="AN153" s="1"/>
      <c r="AO153" s="1"/>
      <c r="AP153" s="1"/>
      <c r="AQ153" s="1"/>
      <c r="AR153" s="1"/>
    </row>
    <row r="154" spans="1:44" s="2" customFormat="1" x14ac:dyDescent="0.25">
      <c r="A154" s="34"/>
      <c r="B154" s="121"/>
      <c r="C154" s="131"/>
      <c r="D154" s="19"/>
      <c r="E154" s="92" t="str">
        <f>+E152</f>
        <v>Grid exported, t</v>
      </c>
      <c r="F154" s="70" t="str">
        <f>+F152</f>
        <v>fP,exp,el,grid</v>
      </c>
      <c r="G154" s="35"/>
      <c r="H154" s="64">
        <f>+H152</f>
        <v>552</v>
      </c>
      <c r="I154" s="57"/>
      <c r="J154" s="7"/>
      <c r="K154" s="61">
        <f>+J17</f>
        <v>0.5</v>
      </c>
      <c r="L154" s="62">
        <f>-K154*H154</f>
        <v>-276</v>
      </c>
      <c r="M154" s="65">
        <f>+L17</f>
        <v>2</v>
      </c>
      <c r="N154" s="66">
        <f>-H154*M154</f>
        <v>-1104</v>
      </c>
      <c r="O154" s="67">
        <f t="shared" ref="O154" si="46">+M154+K154</f>
        <v>2.5</v>
      </c>
      <c r="P154" s="68">
        <f t="shared" ref="P154" si="47">+L154+N154</f>
        <v>-1380</v>
      </c>
      <c r="Q154" s="78">
        <f t="shared" ref="Q154:Q155" si="48">+IF(P154&lt;&gt;0,L154/P154,0)</f>
        <v>0.2</v>
      </c>
      <c r="R154" s="7"/>
      <c r="S154" s="7"/>
      <c r="T154" s="7"/>
      <c r="U154" s="105"/>
      <c r="V154" s="140"/>
      <c r="W154" s="141"/>
      <c r="X154" s="148"/>
      <c r="Y154" s="7"/>
      <c r="AB154" s="1"/>
      <c r="AC154" s="1"/>
      <c r="AD154" s="1"/>
      <c r="AE154" s="1"/>
      <c r="AF154" s="1"/>
      <c r="AG154" s="1"/>
      <c r="AH154" s="1"/>
      <c r="AI154" s="1"/>
      <c r="AJ154" s="1"/>
      <c r="AK154" s="1"/>
      <c r="AL154" s="1"/>
      <c r="AM154" s="1"/>
      <c r="AN154" s="1"/>
      <c r="AO154" s="1"/>
      <c r="AP154" s="1"/>
      <c r="AQ154" s="1"/>
      <c r="AR154" s="1"/>
    </row>
    <row r="155" spans="1:44" s="2" customFormat="1" ht="15.75" thickBot="1" x14ac:dyDescent="0.3">
      <c r="A155" s="34"/>
      <c r="B155" s="121"/>
      <c r="C155" s="131"/>
      <c r="D155" s="19"/>
      <c r="E155" s="93"/>
      <c r="F155" s="94"/>
      <c r="G155" s="94"/>
      <c r="H155" s="95"/>
      <c r="I155" s="94"/>
      <c r="J155" s="96"/>
      <c r="K155" s="25"/>
      <c r="L155" s="48">
        <f>SUM(L149:L154)</f>
        <v>1385.5</v>
      </c>
      <c r="M155" s="25"/>
      <c r="N155" s="49">
        <f>SUM(N149:N154)</f>
        <v>-662</v>
      </c>
      <c r="O155" s="25"/>
      <c r="P155" s="26">
        <f>+N155+L155</f>
        <v>723.5</v>
      </c>
      <c r="Q155" s="80">
        <f t="shared" si="48"/>
        <v>1.9149965445749828</v>
      </c>
      <c r="R155" s="7"/>
      <c r="S155" s="7"/>
      <c r="T155" s="7"/>
      <c r="U155" s="105"/>
      <c r="V155" s="140"/>
      <c r="W155" s="141"/>
      <c r="X155" s="148"/>
      <c r="Y155" s="7"/>
      <c r="AB155" s="1"/>
      <c r="AC155" s="1"/>
      <c r="AD155" s="1"/>
      <c r="AE155" s="1"/>
      <c r="AF155" s="1"/>
      <c r="AG155" s="1"/>
      <c r="AH155" s="1"/>
      <c r="AI155" s="1"/>
      <c r="AJ155" s="1"/>
      <c r="AK155" s="1"/>
      <c r="AL155" s="1"/>
      <c r="AM155" s="1"/>
      <c r="AN155" s="1"/>
      <c r="AO155" s="1"/>
      <c r="AP155" s="1"/>
      <c r="AQ155" s="1"/>
      <c r="AR155" s="1"/>
    </row>
    <row r="156" spans="1:44" s="2" customFormat="1" x14ac:dyDescent="0.25">
      <c r="A156" s="34"/>
      <c r="B156" s="121"/>
      <c r="C156" s="131"/>
      <c r="D156" s="19"/>
      <c r="E156" s="57"/>
      <c r="F156" s="57"/>
      <c r="G156" s="57"/>
      <c r="H156" s="58"/>
      <c r="I156" s="57"/>
      <c r="J156" s="59"/>
      <c r="K156" s="57"/>
      <c r="L156" s="58"/>
      <c r="M156" s="57"/>
      <c r="N156" s="60"/>
      <c r="O156" s="7"/>
      <c r="P156" s="7"/>
      <c r="Q156" s="7"/>
      <c r="R156" s="7"/>
      <c r="S156" s="7"/>
      <c r="T156" s="7"/>
      <c r="U156" s="105"/>
      <c r="V156" s="140"/>
      <c r="W156" s="141"/>
      <c r="X156" s="148"/>
      <c r="Y156" s="7"/>
      <c r="AB156" s="1"/>
      <c r="AC156" s="1"/>
      <c r="AD156" s="1"/>
      <c r="AE156" s="1"/>
      <c r="AF156" s="1"/>
      <c r="AG156" s="1"/>
      <c r="AH156" s="1"/>
      <c r="AI156" s="1"/>
      <c r="AJ156" s="1"/>
      <c r="AK156" s="1"/>
      <c r="AL156" s="1"/>
      <c r="AM156" s="1"/>
      <c r="AN156" s="1"/>
      <c r="AO156" s="1"/>
      <c r="AP156" s="1"/>
      <c r="AQ156" s="1"/>
      <c r="AR156" s="1"/>
    </row>
    <row r="157" spans="1:44" x14ac:dyDescent="0.25">
      <c r="A157" s="34"/>
      <c r="B157" s="121"/>
      <c r="D157" s="19"/>
      <c r="E157" s="7"/>
      <c r="F157" s="7"/>
      <c r="G157" s="7"/>
      <c r="H157" s="7"/>
      <c r="I157" s="7"/>
      <c r="J157" s="7"/>
      <c r="K157" s="7"/>
      <c r="L157" s="7"/>
      <c r="M157" s="7"/>
      <c r="N157" s="7"/>
      <c r="O157" s="7"/>
      <c r="P157" s="7"/>
      <c r="Q157" s="7"/>
      <c r="R157" s="7"/>
      <c r="S157" s="7"/>
      <c r="T157" s="7"/>
      <c r="U157" s="105"/>
      <c r="V157" s="140"/>
      <c r="W157" s="141"/>
      <c r="X157" s="148"/>
    </row>
    <row r="158" spans="1:44" x14ac:dyDescent="0.25">
      <c r="A158" s="34"/>
      <c r="B158" s="121"/>
      <c r="D158" s="19"/>
      <c r="E158" s="7"/>
      <c r="F158" s="7"/>
      <c r="G158" s="7"/>
      <c r="H158" s="7"/>
      <c r="I158" s="7"/>
      <c r="J158" s="7"/>
      <c r="K158" s="7"/>
      <c r="L158" s="7"/>
      <c r="M158" s="7"/>
      <c r="N158" s="7"/>
      <c r="O158" s="7"/>
      <c r="P158" s="7"/>
      <c r="Q158" s="7"/>
      <c r="R158" s="7"/>
      <c r="S158" s="7"/>
      <c r="T158" s="7"/>
      <c r="U158" s="105"/>
      <c r="V158" s="140"/>
      <c r="W158" s="141"/>
      <c r="X158" s="148"/>
    </row>
    <row r="159" spans="1:44" x14ac:dyDescent="0.25">
      <c r="A159" s="34"/>
      <c r="B159" s="121"/>
      <c r="D159" s="19"/>
      <c r="E159" s="7"/>
      <c r="F159" s="7"/>
      <c r="G159" s="7"/>
      <c r="H159" s="7"/>
      <c r="I159" s="7"/>
      <c r="J159" s="7"/>
      <c r="K159" s="7"/>
      <c r="L159" s="7"/>
      <c r="M159" s="7"/>
      <c r="N159" s="7"/>
      <c r="O159" s="7"/>
      <c r="P159" s="7"/>
      <c r="Q159" s="7"/>
      <c r="R159" s="7"/>
      <c r="S159" s="7"/>
      <c r="T159" s="7"/>
      <c r="U159" s="105"/>
      <c r="V159" s="140"/>
      <c r="W159" s="141"/>
      <c r="X159" s="148"/>
    </row>
    <row r="160" spans="1:44" x14ac:dyDescent="0.25">
      <c r="A160" s="34"/>
      <c r="B160" s="121"/>
      <c r="D160" s="19"/>
      <c r="E160" s="7"/>
      <c r="F160" s="7"/>
      <c r="G160" s="7"/>
      <c r="H160" s="7"/>
      <c r="I160" s="7"/>
      <c r="J160" s="7"/>
      <c r="K160" s="7"/>
      <c r="L160" s="7"/>
      <c r="M160" s="7"/>
      <c r="N160" s="7"/>
      <c r="O160" s="7"/>
      <c r="P160" s="7"/>
      <c r="Q160" s="7"/>
      <c r="R160" s="7"/>
      <c r="S160" s="7"/>
      <c r="T160" s="7"/>
      <c r="U160" s="105"/>
      <c r="V160" s="140"/>
      <c r="W160" s="141"/>
      <c r="X160" s="148"/>
    </row>
    <row r="161" spans="1:24" x14ac:dyDescent="0.25">
      <c r="A161" s="34"/>
      <c r="B161" s="121"/>
      <c r="D161" s="19"/>
      <c r="E161" s="7"/>
      <c r="F161" s="7"/>
      <c r="G161" s="7"/>
      <c r="H161" s="7"/>
      <c r="I161" s="7"/>
      <c r="J161" s="7"/>
      <c r="K161" s="7"/>
      <c r="L161" s="7"/>
      <c r="M161" s="7"/>
      <c r="N161" s="7"/>
      <c r="O161" s="7"/>
      <c r="P161" s="7"/>
      <c r="Q161" s="7"/>
      <c r="R161" s="7"/>
      <c r="S161" s="7"/>
      <c r="T161" s="7"/>
      <c r="U161" s="105"/>
      <c r="V161" s="140"/>
      <c r="W161" s="141"/>
      <c r="X161" s="148"/>
    </row>
    <row r="162" spans="1:24" x14ac:dyDescent="0.25">
      <c r="A162" s="34"/>
      <c r="B162" s="121"/>
      <c r="D162" s="19"/>
      <c r="E162" s="7"/>
      <c r="F162" s="7"/>
      <c r="G162" s="7"/>
      <c r="H162" s="7"/>
      <c r="I162" s="7"/>
      <c r="J162" s="7"/>
      <c r="K162" s="7"/>
      <c r="L162" s="7"/>
      <c r="M162" s="7"/>
      <c r="N162" s="7"/>
      <c r="O162" s="7"/>
      <c r="P162" s="7"/>
      <c r="Q162" s="7"/>
      <c r="R162" s="7"/>
      <c r="S162" s="7"/>
      <c r="T162" s="7"/>
      <c r="U162" s="105"/>
      <c r="V162" s="140"/>
      <c r="W162" s="141"/>
      <c r="X162" s="148"/>
    </row>
    <row r="163" spans="1:24" x14ac:dyDescent="0.25">
      <c r="A163" s="34"/>
      <c r="B163" s="121"/>
      <c r="D163" s="19"/>
      <c r="E163" s="7"/>
      <c r="F163" s="7"/>
      <c r="G163" s="7"/>
      <c r="H163" s="7"/>
      <c r="I163" s="7"/>
      <c r="J163" s="7"/>
      <c r="K163" s="7"/>
      <c r="L163" s="7"/>
      <c r="M163" s="7"/>
      <c r="N163" s="7"/>
      <c r="O163" s="7"/>
      <c r="P163" s="7"/>
      <c r="Q163" s="7"/>
      <c r="R163" s="7"/>
      <c r="S163" s="7"/>
      <c r="T163" s="7"/>
      <c r="U163" s="105"/>
      <c r="V163" s="140"/>
      <c r="W163" s="141"/>
      <c r="X163" s="148"/>
    </row>
    <row r="164" spans="1:24" x14ac:dyDescent="0.25">
      <c r="A164" s="34"/>
      <c r="B164" s="121"/>
      <c r="D164" s="19"/>
      <c r="E164" s="7"/>
      <c r="F164" s="7"/>
      <c r="G164" s="7"/>
      <c r="H164" s="7"/>
      <c r="I164" s="347"/>
      <c r="J164" s="347"/>
      <c r="K164" s="347"/>
      <c r="L164" s="347"/>
      <c r="M164" s="347"/>
      <c r="N164" s="347"/>
      <c r="O164" s="347"/>
      <c r="P164" s="347"/>
      <c r="Q164" s="347"/>
      <c r="R164" s="347"/>
      <c r="S164" s="347"/>
      <c r="T164" s="347"/>
      <c r="U164" s="147"/>
      <c r="V164" s="143"/>
      <c r="W164" s="141"/>
      <c r="X164" s="148"/>
    </row>
    <row r="165" spans="1:24" x14ac:dyDescent="0.25">
      <c r="A165" s="34"/>
      <c r="B165" s="121"/>
      <c r="D165" s="19"/>
      <c r="E165" s="7"/>
      <c r="F165" s="7"/>
      <c r="G165" s="7"/>
      <c r="H165" s="7"/>
      <c r="I165" s="7"/>
      <c r="J165" s="7"/>
      <c r="K165" s="7"/>
      <c r="L165" s="7"/>
      <c r="M165" s="7"/>
      <c r="N165" s="7"/>
      <c r="O165" s="7"/>
      <c r="P165" s="7"/>
      <c r="Q165" s="7"/>
      <c r="R165" s="7"/>
      <c r="S165" s="7"/>
      <c r="T165" s="7"/>
      <c r="U165" s="105"/>
      <c r="V165" s="140"/>
      <c r="W165" s="141"/>
      <c r="X165" s="148"/>
    </row>
    <row r="166" spans="1:24" x14ac:dyDescent="0.25">
      <c r="A166" s="34"/>
      <c r="B166" s="121"/>
      <c r="D166" s="19"/>
      <c r="E166" s="7"/>
      <c r="F166" s="7"/>
      <c r="G166" s="7"/>
      <c r="H166" s="7"/>
      <c r="I166" s="7"/>
      <c r="J166" s="7"/>
      <c r="K166" s="7"/>
      <c r="L166" s="7"/>
      <c r="M166" s="7"/>
      <c r="N166" s="7"/>
      <c r="O166" s="7"/>
      <c r="P166" s="7"/>
      <c r="Q166" s="7"/>
      <c r="R166" s="7"/>
      <c r="S166" s="7"/>
      <c r="T166" s="7"/>
      <c r="U166" s="105"/>
      <c r="V166" s="140"/>
      <c r="W166" s="141"/>
      <c r="X166" s="148"/>
    </row>
    <row r="167" spans="1:24" x14ac:dyDescent="0.25">
      <c r="A167" s="34"/>
      <c r="B167" s="121"/>
      <c r="D167" s="19"/>
      <c r="E167" s="7"/>
      <c r="F167" s="7"/>
      <c r="G167" s="7"/>
      <c r="H167" s="7"/>
      <c r="I167" s="7"/>
      <c r="J167" s="7"/>
      <c r="K167" s="7"/>
      <c r="L167" s="7"/>
      <c r="M167" s="7"/>
      <c r="N167" s="7"/>
      <c r="O167" s="7"/>
      <c r="P167" s="7"/>
      <c r="Q167" s="7"/>
      <c r="R167" s="7"/>
      <c r="S167" s="7"/>
      <c r="T167" s="7"/>
      <c r="U167" s="105"/>
      <c r="V167" s="140"/>
      <c r="W167" s="141"/>
      <c r="X167" s="148"/>
    </row>
    <row r="168" spans="1:24" x14ac:dyDescent="0.25">
      <c r="A168" s="34"/>
      <c r="B168" s="121"/>
      <c r="D168" s="19"/>
      <c r="E168" s="7"/>
      <c r="F168" s="7"/>
      <c r="G168" s="7"/>
      <c r="H168" s="7"/>
      <c r="I168" s="7"/>
      <c r="J168" s="7"/>
      <c r="K168" s="7"/>
      <c r="L168" s="7"/>
      <c r="M168" s="7"/>
      <c r="N168" s="7"/>
      <c r="O168" s="7"/>
      <c r="P168" s="7"/>
      <c r="Q168" s="7"/>
      <c r="R168" s="7"/>
      <c r="S168" s="7"/>
      <c r="T168" s="7"/>
      <c r="U168" s="105"/>
      <c r="V168" s="140"/>
      <c r="W168" s="141"/>
      <c r="X168" s="148"/>
    </row>
    <row r="169" spans="1:24" x14ac:dyDescent="0.25">
      <c r="A169" s="34"/>
      <c r="B169" s="121"/>
      <c r="D169" s="19"/>
      <c r="E169" s="7"/>
      <c r="F169" s="7"/>
      <c r="G169" s="7"/>
      <c r="H169" s="7"/>
      <c r="I169" s="7"/>
      <c r="J169" s="7"/>
      <c r="K169" s="7"/>
      <c r="L169" s="7"/>
      <c r="M169" s="7"/>
      <c r="N169" s="7"/>
      <c r="O169" s="7"/>
      <c r="P169" s="7"/>
      <c r="Q169" s="7"/>
      <c r="R169" s="7"/>
      <c r="S169" s="7"/>
      <c r="T169" s="7"/>
      <c r="U169" s="105"/>
      <c r="V169" s="140"/>
      <c r="W169" s="141"/>
      <c r="X169" s="148"/>
    </row>
    <row r="170" spans="1:24" x14ac:dyDescent="0.25">
      <c r="A170" s="34"/>
      <c r="B170" s="121"/>
      <c r="D170" s="19"/>
      <c r="E170" s="7"/>
      <c r="F170" s="7"/>
      <c r="G170" s="7"/>
      <c r="H170" s="7"/>
      <c r="I170" s="7"/>
      <c r="J170" s="7"/>
      <c r="K170" s="7"/>
      <c r="L170" s="7"/>
      <c r="M170" s="7"/>
      <c r="N170" s="7"/>
      <c r="O170" s="7"/>
      <c r="P170" s="7"/>
      <c r="Q170" s="7"/>
      <c r="R170" s="7"/>
      <c r="S170" s="7"/>
      <c r="T170" s="7"/>
      <c r="U170" s="105"/>
      <c r="V170" s="140"/>
      <c r="W170" s="141"/>
      <c r="X170" s="148"/>
    </row>
    <row r="171" spans="1:24" x14ac:dyDescent="0.25">
      <c r="A171" s="34"/>
      <c r="B171" s="121"/>
      <c r="D171" s="19"/>
      <c r="E171" s="7"/>
      <c r="F171" s="7"/>
      <c r="G171" s="7"/>
      <c r="H171" s="7"/>
      <c r="I171" s="7"/>
      <c r="J171" s="7"/>
      <c r="K171" s="7"/>
      <c r="L171" s="7"/>
      <c r="M171" s="7"/>
      <c r="N171" s="7"/>
      <c r="O171" s="7"/>
      <c r="P171" s="7"/>
      <c r="Q171" s="7"/>
      <c r="R171" s="7"/>
      <c r="S171" s="7"/>
      <c r="T171" s="7"/>
      <c r="U171" s="105"/>
      <c r="V171" s="140"/>
      <c r="W171" s="141"/>
      <c r="X171" s="148"/>
    </row>
    <row r="172" spans="1:24" x14ac:dyDescent="0.25">
      <c r="A172" s="34"/>
      <c r="B172" s="121"/>
      <c r="D172" s="19"/>
      <c r="E172" s="7"/>
      <c r="F172" s="7"/>
      <c r="G172" s="7"/>
      <c r="H172" s="7"/>
      <c r="I172" s="7"/>
      <c r="J172" s="7"/>
      <c r="K172" s="7"/>
      <c r="L172" s="7"/>
      <c r="M172" s="7"/>
      <c r="N172" s="7"/>
      <c r="O172" s="7"/>
      <c r="P172" s="7"/>
      <c r="Q172" s="7"/>
      <c r="R172" s="7"/>
      <c r="S172" s="7"/>
      <c r="T172" s="7"/>
      <c r="U172" s="105"/>
      <c r="V172" s="140"/>
      <c r="W172" s="141"/>
      <c r="X172" s="148"/>
    </row>
    <row r="173" spans="1:24" x14ac:dyDescent="0.25">
      <c r="A173" s="34"/>
      <c r="B173" s="121"/>
      <c r="D173" s="19"/>
      <c r="E173" s="7"/>
      <c r="F173" s="7"/>
      <c r="G173" s="7"/>
      <c r="H173" s="7"/>
      <c r="I173" s="7"/>
      <c r="J173" s="7"/>
      <c r="K173" s="7"/>
      <c r="L173" s="7"/>
      <c r="M173" s="7"/>
      <c r="N173" s="7"/>
      <c r="O173" s="7"/>
      <c r="P173" s="7"/>
      <c r="Q173" s="7"/>
      <c r="R173" s="7"/>
      <c r="S173" s="7"/>
      <c r="T173" s="7"/>
      <c r="U173" s="105"/>
      <c r="V173" s="140"/>
      <c r="W173" s="141"/>
      <c r="X173" s="148"/>
    </row>
    <row r="174" spans="1:24" x14ac:dyDescent="0.25">
      <c r="A174" s="34"/>
      <c r="B174" s="121"/>
      <c r="D174" s="19"/>
      <c r="E174" s="7"/>
      <c r="F174" s="7"/>
      <c r="G174" s="7"/>
      <c r="H174" s="7"/>
      <c r="I174" s="7"/>
      <c r="J174" s="7"/>
      <c r="K174" s="7"/>
      <c r="L174" s="7"/>
      <c r="M174" s="7"/>
      <c r="N174" s="7"/>
      <c r="O174" s="7"/>
      <c r="P174" s="7"/>
      <c r="Q174" s="7"/>
      <c r="R174" s="7"/>
      <c r="S174" s="7"/>
      <c r="T174" s="7"/>
      <c r="U174" s="105"/>
      <c r="V174" s="140"/>
      <c r="W174" s="141"/>
      <c r="X174" s="148"/>
    </row>
    <row r="175" spans="1:24" x14ac:dyDescent="0.25">
      <c r="A175" s="34"/>
      <c r="B175" s="121"/>
      <c r="D175" s="19"/>
      <c r="E175" s="7"/>
      <c r="F175" s="7"/>
      <c r="G175" s="7"/>
      <c r="H175" s="7"/>
      <c r="I175" s="7"/>
      <c r="J175" s="7"/>
      <c r="K175" s="7"/>
      <c r="L175" s="7"/>
      <c r="M175" s="7"/>
      <c r="N175" s="7"/>
      <c r="O175" s="7"/>
      <c r="P175" s="7"/>
      <c r="Q175" s="7"/>
      <c r="R175" s="7"/>
      <c r="S175" s="7"/>
      <c r="T175" s="7"/>
      <c r="U175" s="105"/>
      <c r="V175" s="140"/>
      <c r="W175" s="141"/>
      <c r="X175" s="148"/>
    </row>
    <row r="176" spans="1:24" x14ac:dyDescent="0.25">
      <c r="A176" s="34"/>
      <c r="B176" s="121"/>
      <c r="D176" s="19"/>
      <c r="E176" s="7"/>
      <c r="F176" s="7"/>
      <c r="G176" s="7"/>
      <c r="H176" s="7"/>
      <c r="I176" s="7"/>
      <c r="J176" s="7"/>
      <c r="K176" s="7"/>
      <c r="L176" s="7"/>
      <c r="M176" s="7"/>
      <c r="N176" s="7"/>
      <c r="O176" s="7"/>
      <c r="P176" s="7"/>
      <c r="Q176" s="7"/>
      <c r="R176" s="7"/>
      <c r="S176" s="7"/>
      <c r="T176" s="7"/>
      <c r="U176" s="105"/>
      <c r="V176" s="140"/>
      <c r="W176" s="141"/>
      <c r="X176" s="148"/>
    </row>
    <row r="177" spans="1:24" x14ac:dyDescent="0.25">
      <c r="A177" s="34"/>
      <c r="B177" s="121"/>
      <c r="D177" s="19"/>
      <c r="E177" s="7"/>
      <c r="F177" s="7"/>
      <c r="G177" s="7"/>
      <c r="H177" s="7"/>
      <c r="I177" s="7"/>
      <c r="J177" s="7"/>
      <c r="K177" s="7"/>
      <c r="L177" s="7"/>
      <c r="M177" s="7"/>
      <c r="N177" s="7"/>
      <c r="O177" s="7"/>
      <c r="P177" s="7"/>
      <c r="Q177" s="7"/>
      <c r="R177" s="7"/>
      <c r="S177" s="7"/>
      <c r="T177" s="7"/>
      <c r="U177" s="105"/>
      <c r="V177" s="140"/>
      <c r="W177" s="141"/>
      <c r="X177" s="148"/>
    </row>
    <row r="178" spans="1:24" x14ac:dyDescent="0.25">
      <c r="A178" s="34"/>
      <c r="B178" s="121"/>
      <c r="D178" s="19"/>
      <c r="E178" s="7"/>
      <c r="F178" s="7"/>
      <c r="G178" s="7"/>
      <c r="H178" s="7"/>
      <c r="I178" s="7"/>
      <c r="J178" s="7"/>
      <c r="K178" s="7"/>
      <c r="L178" s="7"/>
      <c r="M178" s="7"/>
      <c r="N178" s="7"/>
      <c r="O178" s="7"/>
      <c r="P178" s="7"/>
      <c r="Q178" s="7"/>
      <c r="R178" s="7"/>
      <c r="S178" s="7"/>
      <c r="T178" s="7"/>
      <c r="U178" s="105"/>
      <c r="V178" s="140"/>
      <c r="W178" s="141"/>
      <c r="X178" s="148"/>
    </row>
    <row r="179" spans="1:24" x14ac:dyDescent="0.25">
      <c r="A179" s="34"/>
      <c r="B179" s="121"/>
      <c r="D179" s="19"/>
      <c r="E179" s="7"/>
      <c r="F179" s="7"/>
      <c r="G179" s="7"/>
      <c r="H179" s="7"/>
      <c r="I179" s="7"/>
      <c r="J179" s="7"/>
      <c r="K179" s="7"/>
      <c r="L179" s="7"/>
      <c r="M179" s="7"/>
      <c r="N179" s="7"/>
      <c r="O179" s="7"/>
      <c r="P179" s="7"/>
      <c r="Q179" s="7"/>
      <c r="R179" s="7"/>
      <c r="S179" s="7"/>
      <c r="T179" s="7"/>
      <c r="U179" s="105"/>
      <c r="V179" s="140"/>
      <c r="W179" s="141"/>
      <c r="X179" s="148"/>
    </row>
    <row r="180" spans="1:24" x14ac:dyDescent="0.25">
      <c r="A180" s="34"/>
      <c r="B180" s="121"/>
      <c r="D180" s="19"/>
      <c r="E180" s="7"/>
      <c r="F180" s="7"/>
      <c r="G180" s="7"/>
      <c r="H180" s="7"/>
      <c r="I180" s="347"/>
      <c r="J180" s="347"/>
      <c r="K180" s="347"/>
      <c r="L180" s="347"/>
      <c r="M180" s="347"/>
      <c r="N180" s="347"/>
      <c r="O180" s="347"/>
      <c r="P180" s="347"/>
      <c r="Q180" s="347"/>
      <c r="R180" s="347"/>
      <c r="S180" s="347"/>
      <c r="T180" s="347"/>
      <c r="U180" s="147"/>
      <c r="V180" s="143"/>
      <c r="W180" s="141"/>
      <c r="X180" s="148"/>
    </row>
    <row r="181" spans="1:24" ht="15.75" thickBot="1" x14ac:dyDescent="0.3">
      <c r="A181" s="34"/>
      <c r="B181" s="121"/>
      <c r="D181" s="138"/>
      <c r="E181" s="27"/>
      <c r="F181" s="27"/>
      <c r="G181" s="27"/>
      <c r="H181" s="27"/>
      <c r="I181" s="27"/>
      <c r="J181" s="27"/>
      <c r="K181" s="27"/>
      <c r="L181" s="27"/>
      <c r="M181" s="27"/>
      <c r="N181" s="27"/>
      <c r="O181" s="27"/>
      <c r="P181" s="27"/>
      <c r="Q181" s="27"/>
      <c r="R181" s="27"/>
      <c r="S181" s="27"/>
      <c r="T181" s="27"/>
      <c r="U181" s="114"/>
      <c r="V181" s="140"/>
      <c r="W181" s="141"/>
      <c r="X181" s="148"/>
    </row>
    <row r="182" spans="1:24" x14ac:dyDescent="0.25">
      <c r="A182" s="34"/>
      <c r="B182" s="121"/>
      <c r="V182" s="140"/>
      <c r="W182" s="141"/>
      <c r="X182" s="148"/>
    </row>
    <row r="183" spans="1:24" x14ac:dyDescent="0.25">
      <c r="A183" s="34"/>
      <c r="B183" s="121"/>
      <c r="V183" s="140"/>
      <c r="W183" s="141"/>
      <c r="X183" s="148"/>
    </row>
    <row r="184" spans="1:24" x14ac:dyDescent="0.25">
      <c r="A184" s="34"/>
      <c r="B184" s="121"/>
      <c r="V184" s="140"/>
      <c r="W184" s="141"/>
      <c r="X184" s="148"/>
    </row>
    <row r="185" spans="1:24" x14ac:dyDescent="0.25">
      <c r="A185" s="34"/>
      <c r="B185" s="121"/>
      <c r="I185" s="665">
        <f>-I84</f>
        <v>0</v>
      </c>
      <c r="J185" s="665">
        <f t="shared" ref="J185:T185" si="49">-J84</f>
        <v>0</v>
      </c>
      <c r="K185" s="665">
        <f t="shared" si="49"/>
        <v>0</v>
      </c>
      <c r="L185" s="665">
        <f t="shared" si="49"/>
        <v>0</v>
      </c>
      <c r="M185" s="665">
        <f t="shared" si="49"/>
        <v>-107</v>
      </c>
      <c r="N185" s="665">
        <f t="shared" si="49"/>
        <v>-119</v>
      </c>
      <c r="O185" s="665">
        <f t="shared" si="49"/>
        <v>-110</v>
      </c>
      <c r="P185" s="665">
        <f t="shared" si="49"/>
        <v>-98</v>
      </c>
      <c r="Q185" s="665">
        <f t="shared" si="49"/>
        <v>-96</v>
      </c>
      <c r="R185" s="665">
        <f t="shared" si="49"/>
        <v>-22</v>
      </c>
      <c r="S185" s="665">
        <f t="shared" si="49"/>
        <v>0</v>
      </c>
      <c r="T185" s="665">
        <f t="shared" si="49"/>
        <v>0</v>
      </c>
      <c r="V185" s="140"/>
      <c r="W185" s="141"/>
      <c r="X185" s="148"/>
    </row>
    <row r="186" spans="1:24" x14ac:dyDescent="0.25">
      <c r="A186" s="34"/>
      <c r="B186" s="121"/>
      <c r="V186" s="140"/>
      <c r="W186" s="141"/>
      <c r="X186" s="148"/>
    </row>
    <row r="187" spans="1:24" x14ac:dyDescent="0.25">
      <c r="A187" s="34"/>
      <c r="B187" s="121"/>
      <c r="V187" s="140"/>
      <c r="W187" s="141"/>
      <c r="X187" s="148"/>
    </row>
    <row r="188" spans="1:24" x14ac:dyDescent="0.25">
      <c r="A188" s="34"/>
      <c r="B188" s="121"/>
      <c r="V188" s="144"/>
      <c r="W188" s="145"/>
      <c r="X188" s="151"/>
    </row>
    <row r="189" spans="1:24" x14ac:dyDescent="0.25">
      <c r="A189" s="34"/>
      <c r="B189" s="121"/>
    </row>
    <row r="190" spans="1:24" x14ac:dyDescent="0.25">
      <c r="A190" s="34"/>
      <c r="B190" s="121"/>
    </row>
    <row r="191" spans="1:24" x14ac:dyDescent="0.25">
      <c r="A191" s="34"/>
      <c r="B191" s="121"/>
    </row>
    <row r="192" spans="1:24" x14ac:dyDescent="0.25">
      <c r="A192" s="34"/>
      <c r="B192" s="121"/>
    </row>
    <row r="193" spans="1:2" x14ac:dyDescent="0.25">
      <c r="A193" s="34"/>
      <c r="B193" s="121"/>
    </row>
    <row r="194" spans="1:2" x14ac:dyDescent="0.25">
      <c r="A194" s="34"/>
      <c r="B194" s="121"/>
    </row>
    <row r="195" spans="1:2" x14ac:dyDescent="0.25">
      <c r="A195" s="34"/>
      <c r="B195" s="121"/>
    </row>
    <row r="196" spans="1:2" x14ac:dyDescent="0.25">
      <c r="A196" s="34"/>
      <c r="B196" s="121"/>
    </row>
    <row r="197" spans="1:2" x14ac:dyDescent="0.25">
      <c r="A197" s="34"/>
      <c r="B197" s="121"/>
    </row>
    <row r="198" spans="1:2" x14ac:dyDescent="0.25">
      <c r="A198" s="34"/>
      <c r="B198" s="121"/>
    </row>
    <row r="199" spans="1:2" x14ac:dyDescent="0.25">
      <c r="A199" s="34"/>
      <c r="B199" s="121"/>
    </row>
    <row r="200" spans="1:2" x14ac:dyDescent="0.25">
      <c r="A200" s="34"/>
      <c r="B200" s="121"/>
    </row>
    <row r="201" spans="1:2" x14ac:dyDescent="0.25">
      <c r="A201" s="34"/>
      <c r="B201" s="121"/>
    </row>
    <row r="202" spans="1:2" x14ac:dyDescent="0.25">
      <c r="A202" s="34"/>
      <c r="B202" s="121"/>
    </row>
    <row r="203" spans="1:2" x14ac:dyDescent="0.25">
      <c r="A203" s="34"/>
      <c r="B203" s="121"/>
    </row>
  </sheetData>
  <mergeCells count="36">
    <mergeCell ref="D1:D2"/>
    <mergeCell ref="E1:G2"/>
    <mergeCell ref="H1:H2"/>
    <mergeCell ref="I1:T1"/>
    <mergeCell ref="W1:W2"/>
    <mergeCell ref="X1:X2"/>
    <mergeCell ref="J12:K12"/>
    <mergeCell ref="L12:M12"/>
    <mergeCell ref="N12:O12"/>
    <mergeCell ref="U1:U2"/>
    <mergeCell ref="V1:V2"/>
    <mergeCell ref="G69:H69"/>
    <mergeCell ref="X90:X95"/>
    <mergeCell ref="E97:E98"/>
    <mergeCell ref="E100:E101"/>
    <mergeCell ref="E30:H30"/>
    <mergeCell ref="J30:T30"/>
    <mergeCell ref="E43:F43"/>
    <mergeCell ref="E49:F49"/>
    <mergeCell ref="E56:F56"/>
    <mergeCell ref="E66:E68"/>
    <mergeCell ref="E114:E115"/>
    <mergeCell ref="G116:H116"/>
    <mergeCell ref="G117:H117"/>
    <mergeCell ref="G118:H118"/>
    <mergeCell ref="G119:H119"/>
    <mergeCell ref="E126:E127"/>
    <mergeCell ref="E128:E129"/>
    <mergeCell ref="E130:E131"/>
    <mergeCell ref="E133:E134"/>
    <mergeCell ref="E135:E137"/>
    <mergeCell ref="G138:H138"/>
    <mergeCell ref="E141:Q141"/>
    <mergeCell ref="K143:L143"/>
    <mergeCell ref="M143:N143"/>
    <mergeCell ref="O143:P143"/>
  </mergeCells>
  <dataValidations disablePrompts="1" count="1">
    <dataValidation type="list" allowBlank="1" showInputMessage="1" showErrorMessage="1" sqref="I32">
      <formula1>"YES,NO"</formula1>
    </dataValidation>
  </dataValidations>
  <pageMargins left="0.7" right="0.7" top="0.75" bottom="0.75" header="0.3" footer="0.3"/>
  <pageSetup paperSize="8" orientation="landscape" horizontalDpi="300" verticalDpi="300" r:id="rId1"/>
  <rowBreaks count="4" manualBreakCount="4">
    <brk id="33" min="3" max="20" man="1"/>
    <brk id="70" min="3" max="20" man="1"/>
    <brk id="88" min="3" max="20" man="1"/>
    <brk id="139" min="3" max="20" man="1"/>
  </rowBreaks>
  <drawing r:id="rId2"/>
  <legacyDrawing r:id="rId3"/>
  <oleObjects>
    <mc:AlternateContent xmlns:mc="http://schemas.openxmlformats.org/markup-compatibility/2006">
      <mc:Choice Requires="x14">
        <oleObject progId="Equation.3" shapeId="19491" r:id="rId4">
          <objectPr defaultSize="0" autoPict="0" r:id="rId5">
            <anchor moveWithCells="1">
              <from>
                <xdr:col>14</xdr:col>
                <xdr:colOff>266700</xdr:colOff>
                <xdr:row>31</xdr:row>
                <xdr:rowOff>57150</xdr:rowOff>
              </from>
              <to>
                <xdr:col>17</xdr:col>
                <xdr:colOff>371475</xdr:colOff>
                <xdr:row>31</xdr:row>
                <xdr:rowOff>819150</xdr:rowOff>
              </to>
            </anchor>
          </objectPr>
        </oleObject>
      </mc:Choice>
      <mc:Fallback>
        <oleObject progId="Equation.3" shapeId="19491" r:id="rId4"/>
      </mc:Fallback>
    </mc:AlternateContent>
  </oleObjects>
  <mc:AlternateContent xmlns:mc="http://schemas.openxmlformats.org/markup-compatibility/2006">
    <mc:Choice Requires="x14">
      <controls>
        <mc:AlternateContent xmlns:mc="http://schemas.openxmlformats.org/markup-compatibility/2006">
          <mc:Choice Requires="x14">
            <control shapeId="19458" r:id="rId6" name="Drop Down 2">
              <controlPr defaultSize="0" autoLine="0" autoPict="0">
                <anchor moveWithCells="1">
                  <from>
                    <xdr:col>4</xdr:col>
                    <xdr:colOff>247650</xdr:colOff>
                    <xdr:row>27</xdr:row>
                    <xdr:rowOff>142875</xdr:rowOff>
                  </from>
                  <to>
                    <xdr:col>5</xdr:col>
                    <xdr:colOff>628650</xdr:colOff>
                    <xdr:row>27</xdr:row>
                    <xdr:rowOff>333375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7</vt:i4>
      </vt:variant>
      <vt:variant>
        <vt:lpstr>Intervalli denominati</vt:lpstr>
      </vt:variant>
      <vt:variant>
        <vt:i4>2</vt:i4>
      </vt:variant>
    </vt:vector>
  </HeadingPairs>
  <TitlesOfParts>
    <vt:vector size="9" baseType="lpstr">
      <vt:lpstr>Disclaimer</vt:lpstr>
      <vt:lpstr>INFO</vt:lpstr>
      <vt:lpstr>Calculation</vt:lpstr>
      <vt:lpstr>Diagram</vt:lpstr>
      <vt:lpstr>Fmatch</vt:lpstr>
      <vt:lpstr>Figures_annex_L_3</vt:lpstr>
      <vt:lpstr>Annex calculation </vt:lpstr>
      <vt:lpstr>'Annex calculation '!Area_stampa</vt:lpstr>
      <vt:lpstr>Calculation!Area_stampa</vt:lpstr>
    </vt:vector>
  </TitlesOfParts>
  <Company>Socal Laurent Roberto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dc:creator>
  <cp:lastModifiedBy>Laurent</cp:lastModifiedBy>
  <cp:lastPrinted>2015-06-08T18:28:45Z</cp:lastPrinted>
  <dcterms:created xsi:type="dcterms:W3CDTF">2012-07-25T14:27:46Z</dcterms:created>
  <dcterms:modified xsi:type="dcterms:W3CDTF">2016-07-07T18:30:27Z</dcterms:modified>
</cp:coreProperties>
</file>