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nkpad\Documents\GitHub\ductwork\spreadsheets\"/>
    </mc:Choice>
  </mc:AlternateContent>
  <xr:revisionPtr revIDLastSave="0" documentId="13_ncr:1_{D2042D58-EFEA-41EF-9875-6E9A23F49172}" xr6:coauthVersionLast="47" xr6:coauthVersionMax="47" xr10:uidLastSave="{00000000-0000-0000-0000-000000000000}"/>
  <bookViews>
    <workbookView xWindow="-120" yWindow="-120" windowWidth="29040" windowHeight="15720" xr2:uid="{EA8630C3-C578-49A7-8805-242B3944D6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8" i="1" l="1"/>
  <c r="C9" i="1"/>
  <c r="C10" i="1"/>
  <c r="C11" i="1"/>
  <c r="C12" i="1"/>
  <c r="C7" i="1"/>
  <c r="G7" i="1"/>
  <c r="G8" i="1"/>
  <c r="G9" i="1"/>
  <c r="G10" i="1"/>
  <c r="G11" i="1"/>
  <c r="G12" i="1"/>
  <c r="H30" i="1"/>
  <c r="H31" i="1" s="1"/>
  <c r="I29" i="1"/>
  <c r="I21" i="1"/>
  <c r="H22" i="1"/>
  <c r="I22" i="1" s="1"/>
  <c r="E16" i="1"/>
  <c r="E22" i="1" s="1"/>
  <c r="E8" i="1"/>
  <c r="E9" i="1"/>
  <c r="E10" i="1"/>
  <c r="E11" i="1"/>
  <c r="E15" i="1"/>
  <c r="J15" i="1"/>
  <c r="H15" i="1"/>
  <c r="H16" i="1" s="1"/>
  <c r="E12" i="1"/>
  <c r="E7" i="1"/>
  <c r="I18" i="1" s="1"/>
  <c r="H9" i="1" l="1"/>
  <c r="I15" i="1"/>
  <c r="H23" i="1"/>
  <c r="H7" i="1"/>
  <c r="H12" i="1"/>
  <c r="H11" i="1"/>
  <c r="H10" i="1"/>
  <c r="H8" i="1"/>
  <c r="J23" i="1"/>
  <c r="J22" i="1"/>
  <c r="J29" i="1"/>
  <c r="E25" i="1"/>
  <c r="J21" i="1"/>
  <c r="I31" i="1"/>
  <c r="H32" i="1"/>
  <c r="J31" i="1"/>
  <c r="I30" i="1"/>
  <c r="J30" i="1"/>
  <c r="E21" i="1"/>
  <c r="E33" i="1"/>
  <c r="J20" i="1"/>
  <c r="E32" i="1"/>
  <c r="J18" i="1"/>
  <c r="E31" i="1"/>
  <c r="E30" i="1"/>
  <c r="E29" i="1"/>
  <c r="E28" i="1"/>
  <c r="E27" i="1"/>
  <c r="E26" i="1"/>
  <c r="E24" i="1"/>
  <c r="E35" i="1"/>
  <c r="E23" i="1"/>
  <c r="E34" i="1"/>
  <c r="J19" i="1"/>
  <c r="I23" i="1" l="1"/>
  <c r="H24" i="1"/>
  <c r="H33" i="1"/>
  <c r="J32" i="1"/>
  <c r="I32" i="1"/>
  <c r="H25" i="1" l="1"/>
  <c r="I24" i="1"/>
  <c r="J24" i="1"/>
  <c r="H34" i="1"/>
  <c r="J33" i="1"/>
  <c r="I33" i="1"/>
  <c r="H26" i="1" l="1"/>
  <c r="I25" i="1"/>
  <c r="J25" i="1"/>
  <c r="H35" i="1"/>
  <c r="J34" i="1"/>
  <c r="I34" i="1"/>
  <c r="H27" i="1" l="1"/>
  <c r="I26" i="1"/>
  <c r="J26" i="1"/>
  <c r="I35" i="1"/>
  <c r="J35" i="1"/>
  <c r="I27" i="1" l="1"/>
  <c r="J27" i="1"/>
</calcChain>
</file>

<file path=xl/sharedStrings.xml><?xml version="1.0" encoding="utf-8"?>
<sst xmlns="http://schemas.openxmlformats.org/spreadsheetml/2006/main" count="14" uniqueCount="11">
  <si>
    <t>x</t>
  </si>
  <si>
    <t>y</t>
  </si>
  <si>
    <t>1-x</t>
  </si>
  <si>
    <t>x1</t>
  </si>
  <si>
    <t>x = (1-prectent)</t>
  </si>
  <si>
    <t>original</t>
  </si>
  <si>
    <t>fitting</t>
  </si>
  <si>
    <t>y1</t>
  </si>
  <si>
    <t>exp</t>
  </si>
  <si>
    <t>original - 1</t>
  </si>
  <si>
    <t>y = 0,557 * x * exp(-0.005 * diameter) + 1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</si>
</sst>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name val="Consolas"/>
      <family val="3"/>
    </font>
    <font>
      <sz val="11"/>
      <name val="Calibri"/>
      <family val="2"/>
      <charset val="238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/>
    <xf numFmtId="1" fontId="0" fillId="0" borderId="0" xfId="0" applyNumberFormat="1"/>
    <xf numFmtId="1" fontId="0" fillId="0" borderId="0" xfId="1" applyNumberFormat="1" applyFont="1" applyAlignment="1">
      <alignment horizontal="center"/>
    </xf>
    <xf numFmtId="1" fontId="0" fillId="0" borderId="0" xfId="1" applyNumberFormat="1" applyFont="1"/>
    <xf numFmtId="165" fontId="0" fillId="0" borderId="0" xfId="0" applyNumberFormat="1"/>
    <xf numFmtId="0" fontId="2" fillId="0" borderId="0" xfId="0" applyFont="1" applyAlignment="1">
      <alignment vertical="center"/>
    </xf>
    <xf numFmtId="0" fontId="3" fillId="0" borderId="0" xfId="0" applyFont="1"/>
    <xf numFmtId="0" fontId="3" fillId="0" borderId="0" xfId="0" applyFont="1" applyAlignment="1">
      <alignment horizontal="right"/>
    </xf>
    <xf numFmtId="0" fontId="4" fillId="0" borderId="0" xfId="0" applyFont="1"/>
    <xf numFmtId="0" fontId="5" fillId="0" borderId="0" xfId="0" applyFont="1"/>
    <xf numFmtId="164" fontId="5" fillId="0" borderId="0" xfId="0" applyNumberFormat="1" applyFont="1" applyAlignment="1">
      <alignment horizontal="center"/>
    </xf>
    <xf numFmtId="0" fontId="6" fillId="0" borderId="0" xfId="0" applyFont="1"/>
    <xf numFmtId="0" fontId="7" fillId="0" borderId="0" xfId="0" applyFont="1"/>
    <xf numFmtId="1" fontId="0" fillId="0" borderId="0" xfId="0" applyNumberFormat="1" applyAlignment="1">
      <alignment horizontal="center"/>
    </xf>
    <xf numFmtId="2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Fitting ASHRAE Fundamentals</a:t>
            </a:r>
            <a:r>
              <a:rPr lang="pl-PL" baseline="0"/>
              <a:t> Chart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Sheet1!$I$15:$I$17</c:f>
              <c:numCache>
                <c:formatCode>General</c:formatCode>
                <c:ptCount val="3"/>
                <c:pt idx="0" formatCode="0">
                  <c:v>30</c:v>
                </c:pt>
                <c:pt idx="1">
                  <c:v>15</c:v>
                </c:pt>
                <c:pt idx="2">
                  <c:v>0</c:v>
                </c:pt>
              </c:numCache>
            </c:numRef>
          </c:xVal>
          <c:yVal>
            <c:numRef>
              <c:f>Sheet1!$J$15:$J$17</c:f>
              <c:numCache>
                <c:formatCode>0.0</c:formatCode>
                <c:ptCount val="3"/>
                <c:pt idx="0">
                  <c:v>9</c:v>
                </c:pt>
                <c:pt idx="1">
                  <c:v>5</c:v>
                </c:pt>
                <c:pt idx="2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032-44CB-87C7-A446B3EB10FC}"/>
            </c:ext>
          </c:extLst>
        </c:ser>
        <c:ser>
          <c:idx val="2"/>
          <c:order val="1"/>
          <c:tx>
            <c:v>3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Sheet1!$I$18:$I$20</c:f>
              <c:numCache>
                <c:formatCode>General</c:formatCode>
                <c:ptCount val="3"/>
                <c:pt idx="0" formatCode="0">
                  <c:v>30</c:v>
                </c:pt>
                <c:pt idx="1">
                  <c:v>15</c:v>
                </c:pt>
                <c:pt idx="2">
                  <c:v>0</c:v>
                </c:pt>
              </c:numCache>
            </c:numRef>
          </c:xVal>
          <c:yVal>
            <c:numRef>
              <c:f>Sheet1!$J$18:$J$20</c:f>
              <c:numCache>
                <c:formatCode>0.0</c:formatCode>
                <c:ptCount val="3"/>
                <c:pt idx="0">
                  <c:v>8.8946621959605778</c:v>
                </c:pt>
                <c:pt idx="1">
                  <c:v>4.9473310979802889</c:v>
                </c:pt>
                <c:pt idx="2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032-44CB-87C7-A446B3EB10FC}"/>
            </c:ext>
          </c:extLst>
        </c:ser>
        <c:ser>
          <c:idx val="3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Sheet1!$I$21:$I$27</c:f>
              <c:numCache>
                <c:formatCode>General</c:formatCode>
                <c:ptCount val="7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</c:numCache>
            </c:numRef>
          </c:xVal>
          <c:yVal>
            <c:numRef>
              <c:f>Sheet1!$J$21:$J$27</c:f>
              <c:numCache>
                <c:formatCode>0.0</c:formatCode>
                <c:ptCount val="7"/>
                <c:pt idx="0">
                  <c:v>1</c:v>
                </c:pt>
                <c:pt idx="1">
                  <c:v>2.3157770326600966</c:v>
                </c:pt>
                <c:pt idx="2">
                  <c:v>3.6315540653201932</c:v>
                </c:pt>
                <c:pt idx="3">
                  <c:v>4.9473310979802889</c:v>
                </c:pt>
                <c:pt idx="4">
                  <c:v>6.2631081306403864</c:v>
                </c:pt>
                <c:pt idx="5">
                  <c:v>7.5788851633004821</c:v>
                </c:pt>
                <c:pt idx="6">
                  <c:v>8.8946621959605778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8032-44CB-87C7-A446B3EB10FC}"/>
            </c:ext>
          </c:extLst>
        </c:ser>
        <c:ser>
          <c:idx val="4"/>
          <c:order val="3"/>
          <c:tx>
            <c:strRef>
              <c:f>Sheet1!$G$29</c:f>
              <c:strCache>
                <c:ptCount val="1"/>
                <c:pt idx="0">
                  <c:v>400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Sheet1!$I$29:$I$35</c:f>
              <c:numCache>
                <c:formatCode>General</c:formatCode>
                <c:ptCount val="7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</c:numCache>
            </c:numRef>
          </c:xVal>
          <c:yVal>
            <c:numRef>
              <c:f>Sheet1!$J$29:$J$35</c:f>
              <c:numCache>
                <c:formatCode>0.0</c:formatCode>
                <c:ptCount val="7"/>
                <c:pt idx="0">
                  <c:v>1</c:v>
                </c:pt>
                <c:pt idx="1">
                  <c:v>1.3769764314555848</c:v>
                </c:pt>
                <c:pt idx="2">
                  <c:v>1.7539528629111696</c:v>
                </c:pt>
                <c:pt idx="3">
                  <c:v>2.1309292943667542</c:v>
                </c:pt>
                <c:pt idx="4">
                  <c:v>2.5079057258223392</c:v>
                </c:pt>
                <c:pt idx="5">
                  <c:v>2.8848821572779233</c:v>
                </c:pt>
                <c:pt idx="6">
                  <c:v>3.2618585887335083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8032-44CB-87C7-A446B3EB10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7344991"/>
        <c:axId val="1067326687"/>
      </c:scatterChart>
      <c:valAx>
        <c:axId val="10673449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percent of full stretch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7326687"/>
        <c:crosses val="autoZero"/>
        <c:crossBetween val="midCat"/>
      </c:valAx>
      <c:valAx>
        <c:axId val="1067326687"/>
        <c:scaling>
          <c:orientation val="minMax"/>
          <c:max val="10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flexduct_stretch_correction_factor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7344991"/>
        <c:crosses val="autoZero"/>
        <c:crossBetween val="midCat"/>
        <c:maj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Sheet1!$C$7:$C$12</c:f>
              <c:numCache>
                <c:formatCode>0.00</c:formatCode>
                <c:ptCount val="6"/>
                <c:pt idx="0" formatCode="General">
                  <c:v>0.15</c:v>
                </c:pt>
                <c:pt idx="1">
                  <c:v>0.2</c:v>
                </c:pt>
                <c:pt idx="2">
                  <c:v>0.25</c:v>
                </c:pt>
                <c:pt idx="3">
                  <c:v>0.3</c:v>
                </c:pt>
                <c:pt idx="4">
                  <c:v>0.35</c:v>
                </c:pt>
                <c:pt idx="5">
                  <c:v>0.4</c:v>
                </c:pt>
              </c:numCache>
            </c:numRef>
          </c:xVal>
          <c:yVal>
            <c:numRef>
              <c:f>Sheet1!$G$7:$G$12</c:f>
              <c:numCache>
                <c:formatCode>0.0</c:formatCode>
                <c:ptCount val="6"/>
                <c:pt idx="0">
                  <c:v>8</c:v>
                </c:pt>
                <c:pt idx="1">
                  <c:v>6.2</c:v>
                </c:pt>
                <c:pt idx="2">
                  <c:v>4.7</c:v>
                </c:pt>
                <c:pt idx="3">
                  <c:v>3.9000000000000004</c:v>
                </c:pt>
                <c:pt idx="4">
                  <c:v>3.2</c:v>
                </c:pt>
                <c:pt idx="5">
                  <c:v>2.2000000000000002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358-4E89-8316-57730B2EB410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xVal>
            <c:numRef>
              <c:f>Sheet1!$C$7:$C$30</c:f>
              <c:numCache>
                <c:formatCode>0.00</c:formatCode>
                <c:ptCount val="24"/>
                <c:pt idx="0" formatCode="General">
                  <c:v>0.15</c:v>
                </c:pt>
                <c:pt idx="1">
                  <c:v>0.2</c:v>
                </c:pt>
                <c:pt idx="2">
                  <c:v>0.25</c:v>
                </c:pt>
                <c:pt idx="3">
                  <c:v>0.3</c:v>
                </c:pt>
                <c:pt idx="4">
                  <c:v>0.35</c:v>
                </c:pt>
                <c:pt idx="5">
                  <c:v>0.4</c:v>
                </c:pt>
              </c:numCache>
            </c:numRef>
          </c:xVal>
          <c:yVal>
            <c:numRef>
              <c:f>Sheet1!$E$21:$E$44</c:f>
              <c:numCache>
                <c:formatCode>0.0</c:formatCode>
                <c:ptCount val="24"/>
                <c:pt idx="0">
                  <c:v>13.196961455658748</c:v>
                </c:pt>
                <c:pt idx="1">
                  <c:v>12.203058929393642</c:v>
                </c:pt>
                <c:pt idx="2">
                  <c:v>11.136946915777242</c:v>
                </c:pt>
                <c:pt idx="3">
                  <c:v>9.9458242548378859</c:v>
                </c:pt>
                <c:pt idx="4">
                  <c:v>8.8946621959605778</c:v>
                </c:pt>
                <c:pt idx="5">
                  <c:v>8.5096349772911246</c:v>
                </c:pt>
                <c:pt idx="6">
                  <c:v>7.1483691002983161</c:v>
                </c:pt>
                <c:pt idx="7">
                  <c:v>5.7883546699243569</c:v>
                </c:pt>
                <c:pt idx="8">
                  <c:v>4.7291743665607076</c:v>
                </c:pt>
                <c:pt idx="9">
                  <c:v>4.4597172279601045</c:v>
                </c:pt>
                <c:pt idx="10">
                  <c:v>3.8325768914846434</c:v>
                </c:pt>
                <c:pt idx="11">
                  <c:v>3.2618585887335083</c:v>
                </c:pt>
                <c:pt idx="12">
                  <c:v>2.761537240102439</c:v>
                </c:pt>
                <c:pt idx="13">
                  <c:v>2.3718865820012205</c:v>
                </c:pt>
                <c:pt idx="14">
                  <c:v>2.0163185766552676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C358-4E89-8316-57730B2EB410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Sheet1!$C$7:$C$12</c:f>
              <c:numCache>
                <c:formatCode>0.00</c:formatCode>
                <c:ptCount val="6"/>
                <c:pt idx="0" formatCode="General">
                  <c:v>0.15</c:v>
                </c:pt>
                <c:pt idx="1">
                  <c:v>0.2</c:v>
                </c:pt>
                <c:pt idx="2">
                  <c:v>0.25</c:v>
                </c:pt>
                <c:pt idx="3">
                  <c:v>0.3</c:v>
                </c:pt>
                <c:pt idx="4">
                  <c:v>0.35</c:v>
                </c:pt>
                <c:pt idx="5">
                  <c:v>0.4</c:v>
                </c:pt>
              </c:numCache>
            </c:numRef>
          </c:xVal>
          <c:yVal>
            <c:numRef>
              <c:f>Sheet1!$F$7:$F$12</c:f>
              <c:numCache>
                <c:formatCode>0.0</c:formatCode>
                <c:ptCount val="6"/>
                <c:pt idx="0">
                  <c:v>9</c:v>
                </c:pt>
                <c:pt idx="1">
                  <c:v>7.2</c:v>
                </c:pt>
                <c:pt idx="2" formatCode="General">
                  <c:v>5.7</c:v>
                </c:pt>
                <c:pt idx="3" formatCode="General">
                  <c:v>4.9000000000000004</c:v>
                </c:pt>
                <c:pt idx="4" formatCode="General">
                  <c:v>4.2</c:v>
                </c:pt>
                <c:pt idx="5" formatCode="General">
                  <c:v>3.2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C358-4E89-8316-57730B2EB410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1078533151"/>
        <c:axId val="943497839"/>
      </c:scatterChart>
      <c:valAx>
        <c:axId val="10785331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sz="1100"/>
                  <a:t>diameter</a:t>
                </a:r>
                <a:endParaRPr lang="en-GB" sz="11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3497839"/>
        <c:crosses val="autoZero"/>
        <c:crossBetween val="midCat"/>
      </c:valAx>
      <c:valAx>
        <c:axId val="9434978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flexduct_stretch_correction_factor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85331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186802</xdr:colOff>
      <xdr:row>18</xdr:row>
      <xdr:rowOff>112320</xdr:rowOff>
    </xdr:from>
    <xdr:to>
      <xdr:col>21</xdr:col>
      <xdr:colOff>178806</xdr:colOff>
      <xdr:row>36</xdr:row>
      <xdr:rowOff>155419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C2AA6A7-771B-6502-D59B-B7253EB4B3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161925</xdr:colOff>
      <xdr:row>1</xdr:row>
      <xdr:rowOff>161924</xdr:rowOff>
    </xdr:from>
    <xdr:to>
      <xdr:col>21</xdr:col>
      <xdr:colOff>190500</xdr:colOff>
      <xdr:row>17</xdr:row>
      <xdr:rowOff>179293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C29D79B1-BEAE-4A90-F090-21F90849A3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A1D09-E625-4CFA-A93B-0C2C6DEAD8B1}">
  <dimension ref="B1:M44"/>
  <sheetViews>
    <sheetView tabSelected="1" zoomScaleNormal="100" workbookViewId="0">
      <selection activeCell="F18" sqref="F18"/>
    </sheetView>
  </sheetViews>
  <sheetFormatPr defaultRowHeight="15" x14ac:dyDescent="0.25"/>
  <cols>
    <col min="2" max="2" width="5" customWidth="1"/>
    <col min="3" max="3" width="5.7109375" customWidth="1"/>
    <col min="4" max="4" width="6.85546875" customWidth="1"/>
    <col min="5" max="5" width="7.42578125" customWidth="1"/>
    <col min="6" max="6" width="7.85546875" customWidth="1"/>
    <col min="7" max="7" width="11" bestFit="1" customWidth="1"/>
    <col min="8" max="8" width="6.42578125" bestFit="1" customWidth="1"/>
    <col min="9" max="9" width="3" bestFit="1" customWidth="1"/>
    <col min="10" max="10" width="3.5703125" bestFit="1" customWidth="1"/>
  </cols>
  <sheetData>
    <row r="1" spans="2:13" x14ac:dyDescent="0.25">
      <c r="E1" s="7"/>
    </row>
    <row r="2" spans="2:13" x14ac:dyDescent="0.25">
      <c r="D2" t="s">
        <v>4</v>
      </c>
    </row>
    <row r="3" spans="2:13" x14ac:dyDescent="0.25">
      <c r="D3" t="s">
        <v>10</v>
      </c>
    </row>
    <row r="5" spans="2:13" x14ac:dyDescent="0.25">
      <c r="D5" s="1" t="s">
        <v>0</v>
      </c>
      <c r="E5" s="1" t="s">
        <v>2</v>
      </c>
      <c r="F5" s="1" t="s">
        <v>1</v>
      </c>
      <c r="G5" s="1"/>
      <c r="H5" s="1" t="s">
        <v>1</v>
      </c>
      <c r="J5" s="1"/>
      <c r="K5" s="1"/>
    </row>
    <row r="6" spans="2:13" x14ac:dyDescent="0.25">
      <c r="F6" t="s">
        <v>5</v>
      </c>
      <c r="G6" t="s">
        <v>9</v>
      </c>
      <c r="H6" s="1" t="s">
        <v>6</v>
      </c>
      <c r="I6" s="1"/>
      <c r="L6" s="1"/>
      <c r="M6" s="1"/>
    </row>
    <row r="7" spans="2:13" x14ac:dyDescent="0.25">
      <c r="B7">
        <v>150</v>
      </c>
      <c r="C7">
        <f>B7/1000</f>
        <v>0.15</v>
      </c>
      <c r="D7" s="5">
        <v>70</v>
      </c>
      <c r="E7" s="6">
        <f>100-D7</f>
        <v>30</v>
      </c>
      <c r="F7" s="2">
        <v>9</v>
      </c>
      <c r="G7" s="2">
        <f>F7-1</f>
        <v>8</v>
      </c>
      <c r="H7" s="2">
        <f t="shared" ref="H7:H12" si="0">$E$16*(100-D7)*EXP($E$17*B7)+1</f>
        <v>8.8946621959605778</v>
      </c>
      <c r="K7" s="3"/>
      <c r="L7" s="1"/>
      <c r="M7" s="1"/>
    </row>
    <row r="8" spans="2:13" x14ac:dyDescent="0.25">
      <c r="B8">
        <v>200</v>
      </c>
      <c r="C8" s="17">
        <f t="shared" ref="C8:C12" si="1">B8/1000</f>
        <v>0.2</v>
      </c>
      <c r="D8" s="5">
        <v>70</v>
      </c>
      <c r="E8" s="6">
        <f t="shared" ref="E8:E12" si="2">100-D8</f>
        <v>30</v>
      </c>
      <c r="F8" s="2">
        <v>7.2</v>
      </c>
      <c r="G8" s="2">
        <f t="shared" ref="G8:G12" si="3">F8-1</f>
        <v>6.2</v>
      </c>
      <c r="H8" s="2">
        <f t="shared" si="0"/>
        <v>7.1483691002983161</v>
      </c>
      <c r="K8" s="3"/>
    </row>
    <row r="9" spans="2:13" x14ac:dyDescent="0.25">
      <c r="B9">
        <v>250</v>
      </c>
      <c r="C9" s="17">
        <f t="shared" si="1"/>
        <v>0.25</v>
      </c>
      <c r="D9" s="5">
        <v>70</v>
      </c>
      <c r="E9" s="6">
        <f t="shared" si="2"/>
        <v>30</v>
      </c>
      <c r="F9" s="1">
        <v>5.7</v>
      </c>
      <c r="G9" s="2">
        <f t="shared" si="3"/>
        <v>4.7</v>
      </c>
      <c r="H9" s="2">
        <f t="shared" si="0"/>
        <v>5.7883546699243569</v>
      </c>
      <c r="K9" s="3"/>
    </row>
    <row r="10" spans="2:13" x14ac:dyDescent="0.25">
      <c r="B10">
        <v>300</v>
      </c>
      <c r="C10" s="17">
        <f t="shared" si="1"/>
        <v>0.3</v>
      </c>
      <c r="D10" s="5">
        <v>70</v>
      </c>
      <c r="E10" s="6">
        <f t="shared" si="2"/>
        <v>30</v>
      </c>
      <c r="F10" s="1">
        <v>4.9000000000000004</v>
      </c>
      <c r="G10" s="2">
        <f t="shared" si="3"/>
        <v>3.9000000000000004</v>
      </c>
      <c r="H10" s="2">
        <f t="shared" si="0"/>
        <v>4.7291743665607076</v>
      </c>
      <c r="K10" s="3"/>
    </row>
    <row r="11" spans="2:13" x14ac:dyDescent="0.25">
      <c r="B11">
        <v>350</v>
      </c>
      <c r="C11" s="17">
        <f t="shared" si="1"/>
        <v>0.35</v>
      </c>
      <c r="D11" s="5">
        <v>70</v>
      </c>
      <c r="E11" s="6">
        <f t="shared" si="2"/>
        <v>30</v>
      </c>
      <c r="F11" s="1">
        <v>4.2</v>
      </c>
      <c r="G11" s="2">
        <f t="shared" si="3"/>
        <v>3.2</v>
      </c>
      <c r="H11" s="2">
        <f t="shared" si="0"/>
        <v>3.9042839168872896</v>
      </c>
      <c r="K11" s="3"/>
    </row>
    <row r="12" spans="2:13" x14ac:dyDescent="0.25">
      <c r="B12">
        <v>400</v>
      </c>
      <c r="C12" s="17">
        <f t="shared" si="1"/>
        <v>0.4</v>
      </c>
      <c r="D12" s="5">
        <v>70</v>
      </c>
      <c r="E12" s="6">
        <f t="shared" si="2"/>
        <v>30</v>
      </c>
      <c r="F12" s="1">
        <v>3.2</v>
      </c>
      <c r="G12" s="2">
        <f t="shared" si="3"/>
        <v>2.2000000000000002</v>
      </c>
      <c r="H12" s="2">
        <f t="shared" si="0"/>
        <v>3.2618585887335083</v>
      </c>
      <c r="K12" s="3"/>
    </row>
    <row r="14" spans="2:13" x14ac:dyDescent="0.25">
      <c r="D14" t="s">
        <v>0</v>
      </c>
      <c r="E14">
        <v>100</v>
      </c>
      <c r="I14" s="1" t="s">
        <v>3</v>
      </c>
      <c r="J14" s="1" t="s">
        <v>7</v>
      </c>
    </row>
    <row r="15" spans="2:13" x14ac:dyDescent="0.25">
      <c r="D15" t="s">
        <v>2</v>
      </c>
      <c r="E15">
        <f>100-E14</f>
        <v>0</v>
      </c>
      <c r="H15" s="1">
        <f>B7</f>
        <v>150</v>
      </c>
      <c r="I15" s="16">
        <f>E7</f>
        <v>30</v>
      </c>
      <c r="J15" s="13">
        <f>F7</f>
        <v>9</v>
      </c>
    </row>
    <row r="16" spans="2:13" x14ac:dyDescent="0.25">
      <c r="D16">
        <v>16.713000000000001</v>
      </c>
      <c r="E16" s="7">
        <f>D16/30</f>
        <v>0.55710000000000004</v>
      </c>
      <c r="H16" s="1">
        <f>H15</f>
        <v>150</v>
      </c>
      <c r="I16" s="1">
        <v>15</v>
      </c>
      <c r="J16" s="2">
        <v>5</v>
      </c>
    </row>
    <row r="17" spans="2:10" x14ac:dyDescent="0.25">
      <c r="D17" t="s">
        <v>8</v>
      </c>
      <c r="E17" s="7">
        <v>-5.0000000000000001E-3</v>
      </c>
      <c r="H17" s="1">
        <v>150</v>
      </c>
      <c r="I17" s="1">
        <v>0</v>
      </c>
      <c r="J17" s="2">
        <v>1</v>
      </c>
    </row>
    <row r="18" spans="2:10" x14ac:dyDescent="0.25">
      <c r="H18" s="1">
        <v>150</v>
      </c>
      <c r="I18" s="4">
        <f>E7</f>
        <v>30</v>
      </c>
      <c r="J18" s="13">
        <f>$E$16*I18*EXP(-0.005*B7)+1</f>
        <v>8.8946621959605778</v>
      </c>
    </row>
    <row r="19" spans="2:10" x14ac:dyDescent="0.25">
      <c r="H19" s="1">
        <v>150</v>
      </c>
      <c r="I19">
        <v>15</v>
      </c>
      <c r="J19" s="2">
        <f>E$16*I19*EXP(E17*B7)+1</f>
        <v>4.9473310979802889</v>
      </c>
    </row>
    <row r="20" spans="2:10" x14ac:dyDescent="0.25">
      <c r="H20" s="1">
        <v>150</v>
      </c>
      <c r="I20">
        <v>0</v>
      </c>
      <c r="J20" s="2">
        <f>E$16*I20*EXP(-0.005*B9)+1</f>
        <v>1</v>
      </c>
    </row>
    <row r="21" spans="2:10" x14ac:dyDescent="0.25">
      <c r="B21" s="8">
        <v>63</v>
      </c>
      <c r="C21" s="8"/>
      <c r="D21">
        <v>70</v>
      </c>
      <c r="E21" s="2">
        <f>$E$16*(100-D21)*EXP(E$17*B21)+1</f>
        <v>13.196961455658748</v>
      </c>
      <c r="G21" s="14">
        <v>150</v>
      </c>
      <c r="H21">
        <v>100</v>
      </c>
      <c r="I21">
        <f>100-H21</f>
        <v>0</v>
      </c>
      <c r="J21" s="2">
        <f t="shared" ref="J21:J27" si="4">$E$16*(100-H21)*EXP($E$17*G21)+1</f>
        <v>1</v>
      </c>
    </row>
    <row r="22" spans="2:10" x14ac:dyDescent="0.25">
      <c r="B22" s="8">
        <v>80</v>
      </c>
      <c r="C22" s="8"/>
      <c r="D22">
        <v>70</v>
      </c>
      <c r="E22" s="2">
        <f>$E$16*(100-D22)*EXP(E$17*B22)+1</f>
        <v>12.203058929393642</v>
      </c>
      <c r="G22" s="14">
        <v>150</v>
      </c>
      <c r="H22">
        <f>H21-5</f>
        <v>95</v>
      </c>
      <c r="I22">
        <f t="shared" ref="I22:I27" si="5">100-H22</f>
        <v>5</v>
      </c>
      <c r="J22" s="2">
        <f t="shared" si="4"/>
        <v>2.3157770326600966</v>
      </c>
    </row>
    <row r="23" spans="2:10" x14ac:dyDescent="0.25">
      <c r="B23" s="9">
        <v>100</v>
      </c>
      <c r="C23" s="9"/>
      <c r="D23">
        <v>70</v>
      </c>
      <c r="E23" s="2">
        <f>$E$16*(100-D23)*EXP(E$17*B23)+1</f>
        <v>11.136946915777242</v>
      </c>
      <c r="G23" s="14">
        <v>150</v>
      </c>
      <c r="H23">
        <f t="shared" ref="H23:H27" si="6">H22-5</f>
        <v>90</v>
      </c>
      <c r="I23">
        <f t="shared" si="5"/>
        <v>10</v>
      </c>
      <c r="J23" s="2">
        <f t="shared" si="4"/>
        <v>3.6315540653201932</v>
      </c>
    </row>
    <row r="24" spans="2:10" x14ac:dyDescent="0.25">
      <c r="B24" s="9">
        <v>125</v>
      </c>
      <c r="C24" s="9"/>
      <c r="D24">
        <v>70</v>
      </c>
      <c r="E24" s="2">
        <f>$E$16*(100-D24)*EXP(E$17*B24)+1</f>
        <v>9.9458242548378859</v>
      </c>
      <c r="G24" s="14">
        <v>150</v>
      </c>
      <c r="H24">
        <f t="shared" si="6"/>
        <v>85</v>
      </c>
      <c r="I24">
        <f t="shared" si="5"/>
        <v>15</v>
      </c>
      <c r="J24" s="2">
        <f t="shared" si="4"/>
        <v>4.9473310979802889</v>
      </c>
    </row>
    <row r="25" spans="2:10" x14ac:dyDescent="0.25">
      <c r="B25" s="11">
        <v>150</v>
      </c>
      <c r="C25" s="11"/>
      <c r="D25" s="12">
        <v>70</v>
      </c>
      <c r="E25" s="2">
        <f>$E$16*(100-D25)*EXP($E$17*B25)+1</f>
        <v>8.8946621959605778</v>
      </c>
      <c r="G25" s="14">
        <v>150</v>
      </c>
      <c r="H25">
        <f t="shared" si="6"/>
        <v>80</v>
      </c>
      <c r="I25">
        <f t="shared" si="5"/>
        <v>20</v>
      </c>
      <c r="J25" s="2">
        <f t="shared" si="4"/>
        <v>6.2631081306403864</v>
      </c>
    </row>
    <row r="26" spans="2:10" x14ac:dyDescent="0.25">
      <c r="B26" s="9">
        <v>160</v>
      </c>
      <c r="C26" s="9"/>
      <c r="D26">
        <v>70</v>
      </c>
      <c r="E26" s="2">
        <f t="shared" ref="E26:E35" si="7">$E$16*(100-D26)*EXP(E$17*B26)+1</f>
        <v>8.5096349772911246</v>
      </c>
      <c r="G26" s="14">
        <v>150</v>
      </c>
      <c r="H26">
        <f t="shared" si="6"/>
        <v>75</v>
      </c>
      <c r="I26">
        <f t="shared" si="5"/>
        <v>25</v>
      </c>
      <c r="J26" s="2">
        <f t="shared" si="4"/>
        <v>7.5788851633004821</v>
      </c>
    </row>
    <row r="27" spans="2:10" x14ac:dyDescent="0.25">
      <c r="B27" s="9">
        <v>200</v>
      </c>
      <c r="C27" s="9"/>
      <c r="D27">
        <v>70</v>
      </c>
      <c r="E27" s="2">
        <f t="shared" si="7"/>
        <v>7.1483691002983161</v>
      </c>
      <c r="G27" s="14">
        <v>150</v>
      </c>
      <c r="H27">
        <f t="shared" si="6"/>
        <v>70</v>
      </c>
      <c r="I27">
        <f t="shared" si="5"/>
        <v>30</v>
      </c>
      <c r="J27" s="2">
        <f t="shared" si="4"/>
        <v>8.8946621959605778</v>
      </c>
    </row>
    <row r="28" spans="2:10" x14ac:dyDescent="0.25">
      <c r="B28" s="9">
        <v>250</v>
      </c>
      <c r="C28" s="9"/>
      <c r="D28">
        <v>70</v>
      </c>
      <c r="E28" s="2">
        <f t="shared" si="7"/>
        <v>5.7883546699243569</v>
      </c>
      <c r="G28" s="15"/>
    </row>
    <row r="29" spans="2:10" x14ac:dyDescent="0.25">
      <c r="B29" s="9">
        <v>300</v>
      </c>
      <c r="C29" s="9"/>
      <c r="D29">
        <v>70</v>
      </c>
      <c r="E29" s="2">
        <f t="shared" si="7"/>
        <v>4.7291743665607076</v>
      </c>
      <c r="G29" s="14">
        <v>400</v>
      </c>
      <c r="H29">
        <v>100</v>
      </c>
      <c r="I29">
        <f>100-H29</f>
        <v>0</v>
      </c>
      <c r="J29" s="2">
        <f t="shared" ref="J29:J35" si="8">$E$16*(100-H29)*EXP($E$17*G29)+1</f>
        <v>1</v>
      </c>
    </row>
    <row r="30" spans="2:10" x14ac:dyDescent="0.25">
      <c r="B30" s="9">
        <v>315</v>
      </c>
      <c r="C30" s="9"/>
      <c r="D30">
        <v>70</v>
      </c>
      <c r="E30" s="2">
        <f t="shared" si="7"/>
        <v>4.4597172279601045</v>
      </c>
      <c r="G30" s="14">
        <v>400</v>
      </c>
      <c r="H30">
        <f>H29-5</f>
        <v>95</v>
      </c>
      <c r="I30">
        <f t="shared" ref="I30:I35" si="9">100-H30</f>
        <v>5</v>
      </c>
      <c r="J30" s="2">
        <f t="shared" si="8"/>
        <v>1.3769764314555848</v>
      </c>
    </row>
    <row r="31" spans="2:10" x14ac:dyDescent="0.25">
      <c r="B31" s="9">
        <v>355</v>
      </c>
      <c r="C31" s="9"/>
      <c r="D31">
        <v>70</v>
      </c>
      <c r="E31" s="2">
        <f t="shared" si="7"/>
        <v>3.8325768914846434</v>
      </c>
      <c r="G31" s="14">
        <v>400</v>
      </c>
      <c r="H31">
        <f t="shared" ref="H31:H35" si="10">H30-5</f>
        <v>90</v>
      </c>
      <c r="I31">
        <f t="shared" si="9"/>
        <v>10</v>
      </c>
      <c r="J31" s="2">
        <f t="shared" si="8"/>
        <v>1.7539528629111696</v>
      </c>
    </row>
    <row r="32" spans="2:10" x14ac:dyDescent="0.25">
      <c r="B32" s="10">
        <v>400</v>
      </c>
      <c r="C32" s="10"/>
      <c r="D32">
        <v>70</v>
      </c>
      <c r="E32" s="2">
        <f t="shared" si="7"/>
        <v>3.2618585887335083</v>
      </c>
      <c r="G32" s="14">
        <v>400</v>
      </c>
      <c r="H32">
        <f t="shared" si="10"/>
        <v>85</v>
      </c>
      <c r="I32">
        <f t="shared" si="9"/>
        <v>15</v>
      </c>
      <c r="J32" s="2">
        <f t="shared" si="8"/>
        <v>2.1309292943667542</v>
      </c>
    </row>
    <row r="33" spans="2:10" x14ac:dyDescent="0.25">
      <c r="B33" s="9">
        <v>450</v>
      </c>
      <c r="C33" s="9"/>
      <c r="D33">
        <v>70</v>
      </c>
      <c r="E33" s="2">
        <f t="shared" si="7"/>
        <v>2.761537240102439</v>
      </c>
      <c r="G33" s="14">
        <v>400</v>
      </c>
      <c r="H33">
        <f t="shared" si="10"/>
        <v>80</v>
      </c>
      <c r="I33">
        <f t="shared" si="9"/>
        <v>20</v>
      </c>
      <c r="J33" s="2">
        <f t="shared" si="8"/>
        <v>2.5079057258223392</v>
      </c>
    </row>
    <row r="34" spans="2:10" x14ac:dyDescent="0.25">
      <c r="B34" s="9">
        <v>500</v>
      </c>
      <c r="C34" s="9"/>
      <c r="D34">
        <v>70</v>
      </c>
      <c r="E34" s="2">
        <f t="shared" si="7"/>
        <v>2.3718865820012205</v>
      </c>
      <c r="G34" s="14">
        <v>400</v>
      </c>
      <c r="H34">
        <f t="shared" si="10"/>
        <v>75</v>
      </c>
      <c r="I34">
        <f t="shared" si="9"/>
        <v>25</v>
      </c>
      <c r="J34" s="2">
        <f t="shared" si="8"/>
        <v>2.8848821572779233</v>
      </c>
    </row>
    <row r="35" spans="2:10" x14ac:dyDescent="0.25">
      <c r="B35" s="9">
        <v>560</v>
      </c>
      <c r="C35" s="9"/>
      <c r="D35">
        <v>70</v>
      </c>
      <c r="E35" s="2">
        <f t="shared" si="7"/>
        <v>2.0163185766552676</v>
      </c>
      <c r="G35" s="14">
        <v>400</v>
      </c>
      <c r="H35">
        <f t="shared" si="10"/>
        <v>70</v>
      </c>
      <c r="I35">
        <f t="shared" si="9"/>
        <v>30</v>
      </c>
      <c r="J35" s="2">
        <f t="shared" si="8"/>
        <v>3.2618585887335083</v>
      </c>
    </row>
    <row r="38" spans="2:10" x14ac:dyDescent="0.25">
      <c r="B38" s="9"/>
      <c r="C38" s="9"/>
      <c r="E38" s="2"/>
    </row>
    <row r="39" spans="2:10" x14ac:dyDescent="0.25">
      <c r="B39" s="9"/>
      <c r="C39" s="9"/>
      <c r="E39" s="2"/>
    </row>
    <row r="40" spans="2:10" x14ac:dyDescent="0.25">
      <c r="B40" s="9"/>
      <c r="C40" s="9"/>
      <c r="E40" s="2"/>
    </row>
    <row r="41" spans="2:10" x14ac:dyDescent="0.25">
      <c r="B41" s="9"/>
      <c r="C41" s="9"/>
      <c r="E41" s="2"/>
    </row>
    <row r="42" spans="2:10" x14ac:dyDescent="0.25">
      <c r="B42" s="9"/>
      <c r="C42" s="9"/>
      <c r="E42" s="2"/>
    </row>
    <row r="43" spans="2:10" x14ac:dyDescent="0.25">
      <c r="B43" s="9"/>
      <c r="C43" s="9"/>
      <c r="E43" s="2"/>
    </row>
    <row r="44" spans="2:10" x14ac:dyDescent="0.25">
      <c r="B44" s="9"/>
      <c r="C44" s="9"/>
      <c r="E44" s="2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thinkpad</cp:lastModifiedBy>
  <dcterms:created xsi:type="dcterms:W3CDTF">2022-11-21T14:10:41Z</dcterms:created>
  <dcterms:modified xsi:type="dcterms:W3CDTF">2022-11-21T16:36:30Z</dcterms:modified>
</cp:coreProperties>
</file>