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2398768715qq.com/GitHub/ITMO-PE/Modeling/Lab2/"/>
    </mc:Choice>
  </mc:AlternateContent>
  <xr:revisionPtr revIDLastSave="0" documentId="13_ncr:1_{D877DE32-BB48-2945-A4F0-29A936B6B04A}" xr6:coauthVersionLast="47" xr6:coauthVersionMax="47" xr10:uidLastSave="{00000000-0000-0000-0000-000000000000}"/>
  <bookViews>
    <workbookView xWindow="0" yWindow="1100" windowWidth="45880" windowHeight="287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chart.v1.0" hidden="1">Sheet1!$AC$2:$AC$9</definedName>
    <definedName name="_xlchart.v1.1" hidden="1">Sheet1!$AD$1</definedName>
    <definedName name="_xlchart.v1.2" hidden="1">Sheet1!$AD$2:$AD$9</definedName>
    <definedName name="_xlchart.v1.3" hidden="1">Sheet1!$AE$1</definedName>
    <definedName name="_xlchart.v1.4" hidden="1">Sheet1!$AE$2:$AE$9</definedName>
    <definedName name="_xlchart.v2.5" hidden="1">Sheet1!$AC$2:$AC$9</definedName>
    <definedName name="_xlchart.v2.6" hidden="1">Sheet1!$AD$1</definedName>
    <definedName name="_xlchart.v2.7" hidden="1">Sheet1!$AD$2:$AD$9</definedName>
    <definedName name="_xlchart.v2.8" hidden="1">Sheet1!$AE$1</definedName>
    <definedName name="_xlchart.v2.9" hidden="1">Sheet1!$AE$2:$AE$9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1" l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  <c r="AA32" i="1"/>
  <c r="AA30" i="1"/>
  <c r="AA33" i="1" s="1"/>
  <c r="Z31" i="1"/>
  <c r="AA29" i="1"/>
  <c r="AA27" i="1"/>
  <c r="AA31" i="1" s="1"/>
  <c r="Z27" i="1"/>
  <c r="Z26" i="1"/>
  <c r="Z30" i="1" s="1"/>
  <c r="AA14" i="1"/>
  <c r="AA18" i="1" s="1"/>
  <c r="Z14" i="1"/>
  <c r="Z13" i="1"/>
  <c r="AA11" i="1"/>
  <c r="AA13" i="1" s="1"/>
  <c r="AA25" i="1" s="1"/>
  <c r="Z11" i="1"/>
  <c r="Z23" i="1" s="1"/>
  <c r="Z10" i="1"/>
  <c r="AA8" i="1"/>
  <c r="AA16" i="1" s="1"/>
  <c r="AA20" i="1" s="1"/>
  <c r="AA7" i="1"/>
  <c r="AA6" i="1"/>
  <c r="Z7" i="1"/>
  <c r="Z15" i="1" s="1"/>
  <c r="Z19" i="1" s="1"/>
  <c r="Z6" i="1"/>
  <c r="Z9" i="1" s="1"/>
  <c r="AA4" i="1"/>
  <c r="AA3" i="1"/>
  <c r="AA2" i="1"/>
  <c r="Z3" i="1"/>
  <c r="Z2" i="1"/>
  <c r="C18" i="3"/>
  <c r="C20" i="2"/>
  <c r="T17" i="3"/>
  <c r="S16" i="3"/>
  <c r="R15" i="3"/>
  <c r="Q14" i="3"/>
  <c r="P13" i="3"/>
  <c r="O12" i="3"/>
  <c r="N11" i="3"/>
  <c r="M10" i="3"/>
  <c r="L9" i="3"/>
  <c r="K8" i="3"/>
  <c r="J7" i="3"/>
  <c r="G4" i="3"/>
  <c r="I6" i="3"/>
  <c r="H5" i="3"/>
  <c r="F3" i="3"/>
  <c r="Z17" i="1" l="1"/>
  <c r="Z33" i="1"/>
  <c r="Z25" i="1" s="1"/>
  <c r="Z18" i="1"/>
  <c r="Z22" i="1"/>
  <c r="Z29" i="1"/>
  <c r="AA9" i="1"/>
  <c r="Z5" i="1"/>
  <c r="AA15" i="1"/>
  <c r="AA19" i="1" s="1"/>
  <c r="AA23" i="1"/>
  <c r="AA5" i="1"/>
  <c r="AA17" i="1" l="1"/>
  <c r="AA21" i="1" s="1"/>
  <c r="Z21" i="1"/>
</calcChain>
</file>

<file path=xl/sharedStrings.xml><?xml version="1.0" encoding="utf-8"?>
<sst xmlns="http://schemas.openxmlformats.org/spreadsheetml/2006/main" count="344" uniqueCount="135">
  <si>
    <t>СИСТЕМА_1</t>
  </si>
  <si>
    <t>СИСТЕМА_2</t>
  </si>
  <si>
    <t>П</t>
  </si>
  <si>
    <t>ЕН</t>
  </si>
  <si>
    <t>1/0/0</t>
  </si>
  <si>
    <t>2</t>
  </si>
  <si>
    <t>1/3</t>
  </si>
  <si>
    <t>3</t>
  </si>
  <si>
    <t>Интенс. потока</t>
  </si>
  <si>
    <t>А, 1/с</t>
  </si>
  <si>
    <t>0,9</t>
  </si>
  <si>
    <t>Ср.длит. обсл.</t>
  </si>
  <si>
    <t>b, c</t>
  </si>
  <si>
    <t>4</t>
  </si>
  <si>
    <t>Вероятность занятия прибора</t>
  </si>
  <si>
    <t>П1</t>
  </si>
  <si>
    <t>0,5</t>
  </si>
  <si>
    <t>П2</t>
  </si>
  <si>
    <t>0,3</t>
  </si>
  <si>
    <t>П3</t>
  </si>
  <si>
    <t>0,2</t>
  </si>
  <si>
    <t>Критерий эффект.</t>
    <phoneticPr fontId="1" type="noConversion"/>
  </si>
  <si>
    <t xml:space="preserve">(в) </t>
  </si>
  <si>
    <t>Система_1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</si>
  <si>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</si>
  <si>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</si>
  <si>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</si>
  <si>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</si>
  <si>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</si>
  <si>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</si>
  <si>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</si>
  <si>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</si>
  <si>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</si>
  <si>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</si>
  <si>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</si>
  <si>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0/0, 0/0</t>
    <phoneticPr fontId="1" type="noConversion"/>
  </si>
  <si>
    <t>0/1, 0/1</t>
    <phoneticPr fontId="1" type="noConversion"/>
  </si>
  <si>
    <t>1/1, 1/1</t>
    <phoneticPr fontId="1" type="noConversion"/>
  </si>
  <si>
    <t>1/0, 1/0</t>
    <phoneticPr fontId="1" type="noConversion"/>
  </si>
  <si>
    <t>1/0, 0/0</t>
    <phoneticPr fontId="1" type="noConversion"/>
  </si>
  <si>
    <t>1/0, 2/0</t>
    <phoneticPr fontId="1" type="noConversion"/>
  </si>
  <si>
    <t>1/0, 3/0</t>
    <phoneticPr fontId="1" type="noConversion"/>
  </si>
  <si>
    <t>1/0, 4/0</t>
    <phoneticPr fontId="1" type="noConversion"/>
  </si>
  <si>
    <t>0/1, 0/0</t>
    <phoneticPr fontId="1" type="noConversion"/>
  </si>
  <si>
    <t>1/1, 0/0</t>
    <phoneticPr fontId="1" type="noConversion"/>
  </si>
  <si>
    <t>1/1, 1/0</t>
    <phoneticPr fontId="1" type="noConversion"/>
  </si>
  <si>
    <t>1/1, 2/0</t>
    <phoneticPr fontId="1" type="noConversion"/>
  </si>
  <si>
    <t>1/1, 3/0</t>
    <phoneticPr fontId="1" type="noConversion"/>
  </si>
  <si>
    <t>1/1, 4/0</t>
    <phoneticPr fontId="1" type="noConversion"/>
  </si>
  <si>
    <t>1/1, 0/1</t>
    <phoneticPr fontId="1" type="noConversion"/>
  </si>
  <si>
    <t>p13</t>
  </si>
  <si>
    <t>p14</t>
  </si>
  <si>
    <t>p15</t>
  </si>
  <si>
    <t>p16</t>
  </si>
  <si>
    <t>p17</t>
  </si>
  <si>
    <t>p18</t>
  </si>
  <si>
    <t>p1</t>
    <phoneticPr fontId="1" type="noConversion"/>
  </si>
  <si>
    <t>C1</t>
    <phoneticPr fontId="1" type="noConversion"/>
  </si>
  <si>
    <t>0/0/0, 0</t>
  </si>
  <si>
    <t>0/0/1, 0</t>
  </si>
  <si>
    <t>0/1/0, 0</t>
  </si>
  <si>
    <t>0/1/0, 1</t>
  </si>
  <si>
    <t>0/1/0, 2</t>
  </si>
  <si>
    <t>0/1/1, 0</t>
  </si>
  <si>
    <t>0/1/1, 1</t>
  </si>
  <si>
    <t>0/1/1, 2</t>
  </si>
  <si>
    <t>1/0/0, 0</t>
  </si>
  <si>
    <t>1/0/1, 0</t>
  </si>
  <si>
    <t>1/1/0, 0</t>
  </si>
  <si>
    <t>1/1/0, 1</t>
  </si>
  <si>
    <t>1/1/0, 2</t>
  </si>
  <si>
    <t>1/1/1, 0</t>
  </si>
  <si>
    <t>1/1/1, 1</t>
  </si>
  <si>
    <t>1/1/1, 2</t>
  </si>
  <si>
    <t>p2</t>
    <phoneticPr fontId="1" type="noConversion"/>
  </si>
  <si>
    <t>Система_2</t>
    <phoneticPr fontId="1" type="noConversion"/>
  </si>
  <si>
    <t xml:space="preserve">Номер состояния </t>
  </si>
  <si>
    <t xml:space="preserve">СИСТЕМА_1 </t>
  </si>
  <si>
    <t xml:space="preserve">СИСТЕМА_2 </t>
  </si>
  <si>
    <t xml:space="preserve">П1/П2, Е1/Е2 </t>
    <phoneticPr fontId="1" type="noConversion"/>
  </si>
  <si>
    <t xml:space="preserve">П1/П2/П3, Е2 </t>
    <phoneticPr fontId="1" type="noConversion"/>
  </si>
  <si>
    <t>E0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</si>
  <si>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</si>
  <si>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</si>
  <si>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</si>
  <si>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</si>
  <si>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</si>
  <si>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</si>
  <si>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</si>
  <si>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</si>
  <si>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</si>
  <si>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</si>
  <si>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</si>
  <si>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</si>
  <si>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</si>
  <si>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</si>
  <si>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</si>
  <si>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</si>
  <si>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</si>
  <si>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E17</t>
    <phoneticPr fontId="1" type="noConversion"/>
  </si>
  <si>
    <t>Вероятность</t>
    <phoneticPr fontId="1" type="noConversion"/>
  </si>
  <si>
    <t xml:space="preserve">Хар-ка </t>
    <phoneticPr fontId="1" type="noConversion"/>
  </si>
  <si>
    <t xml:space="preserve">Прибор </t>
    <phoneticPr fontId="1" type="noConversion"/>
  </si>
  <si>
    <t>Расчетная формула</t>
    <phoneticPr fontId="1" type="noConversion"/>
  </si>
  <si>
    <t xml:space="preserve">СИСТ.1 </t>
    <phoneticPr fontId="1" type="noConversion"/>
  </si>
  <si>
    <t>СИСТ.2</t>
  </si>
  <si>
    <t>П1</t>
    <phoneticPr fontId="1" type="noConversion"/>
  </si>
  <si>
    <t>П2</t>
    <phoneticPr fontId="1" type="noConversion"/>
  </si>
  <si>
    <t>П3</t>
    <phoneticPr fontId="1" type="noConversion"/>
  </si>
  <si>
    <t>Сумм.</t>
  </si>
  <si>
    <t>Сумм.</t>
    <phoneticPr fontId="1" type="noConversion"/>
  </si>
  <si>
    <t>Нагрузка</t>
  </si>
  <si>
    <t>Нагрузка</t>
    <phoneticPr fontId="1" type="noConversion"/>
  </si>
  <si>
    <t>Загрузка</t>
  </si>
  <si>
    <t>Загрузка</t>
    <phoneticPr fontId="1" type="noConversion"/>
  </si>
  <si>
    <t>Число заявок</t>
  </si>
  <si>
    <t>Время ожидания</t>
  </si>
  <si>
    <t>Вероятность потери</t>
  </si>
  <si>
    <t>Производительность</t>
  </si>
  <si>
    <t>lambda</t>
    <phoneticPr fontId="1" type="noConversion"/>
  </si>
  <si>
    <t>mu</t>
    <phoneticPr fontId="1" type="noConversion"/>
  </si>
  <si>
    <t>p3</t>
    <phoneticPr fontId="1" type="noConversion"/>
  </si>
  <si>
    <t>r1</t>
    <phoneticPr fontId="1" type="noConversion"/>
  </si>
  <si>
    <t>r2</t>
    <phoneticPr fontId="1" type="noConversion"/>
  </si>
  <si>
    <t>b</t>
    <phoneticPr fontId="1" type="noConversion"/>
  </si>
  <si>
    <t>p2'</t>
    <phoneticPr fontId="1" type="noConversion"/>
  </si>
  <si>
    <t>Длина очереди</t>
  </si>
  <si>
    <t>Длина очереди</t>
    <phoneticPr fontId="1" type="noConversion"/>
  </si>
  <si>
    <t>Время пребывания</t>
  </si>
  <si>
    <t>Время пребывания</t>
    <phoneticPr fontId="1" type="noConversion"/>
  </si>
  <si>
    <t>1/1, 4/1</t>
    <phoneticPr fontId="1" type="noConversion"/>
  </si>
  <si>
    <t>1/1, 3/1</t>
    <phoneticPr fontId="1" type="noConversion"/>
  </si>
  <si>
    <t>1/1, 2/1</t>
    <phoneticPr fontId="1" type="noConversion"/>
  </si>
  <si>
    <t>Система 1</t>
  </si>
  <si>
    <t>Система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</si>
</sst>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.000"/>
    <numFmt numFmtId="183" formatCode="0.0000"/>
    <numFmt numFmtId="186" formatCode="##0.0000"/>
  </numFmts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  <charset val="204"/>
    </font>
    <font>
      <sz val="11"/>
      <color theme="1"/>
      <name val="Menlo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11"/>
      <name val="Menlo Regular"/>
    </font>
    <font>
      <sz val="11"/>
      <color theme="1"/>
      <name val="Menlo Regular"/>
    </font>
    <font>
      <sz val="10"/>
      <color theme="1"/>
      <name val="Menlo Regular"/>
    </font>
    <font>
      <sz val="10"/>
      <name val="Menlo Regula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1"/>
      <color rgb="FF000000"/>
      <name val="Menlo 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>
      <alignment vertical="top"/>
    </xf>
  </cellStyleXfs>
  <cellXfs count="39">
    <xf numFmtId="0" fontId="0" fillId="0" borderId="0" xfId="0"/>
    <xf numFmtId="2" fontId="0" fillId="0" borderId="0" xfId="0" applyNumberFormat="1"/>
    <xf numFmtId="0" fontId="4" fillId="0" borderId="3" xfId="0" applyFont="1" applyBorder="1" applyAlignment="1">
      <alignment horizontal="center" wrapText="1"/>
    </xf>
    <xf numFmtId="0" fontId="5" fillId="0" borderId="3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1" applyNumberFormat="1" applyFont="1" applyFill="1" applyBorder="1" applyAlignment="1" applyProtection="1">
      <alignment horizontal="center"/>
    </xf>
    <xf numFmtId="0" fontId="6" fillId="0" borderId="1" xfId="1" applyNumberFormat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center"/>
    </xf>
    <xf numFmtId="0" fontId="6" fillId="0" borderId="3" xfId="1" applyNumberFormat="1" applyFont="1" applyFill="1" applyBorder="1" applyAlignment="1" applyProtection="1">
      <alignment horizontal="center" wrapText="1"/>
    </xf>
    <xf numFmtId="0" fontId="7" fillId="0" borderId="0" xfId="0" applyFont="1"/>
    <xf numFmtId="0" fontId="6" fillId="0" borderId="3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6" fillId="0" borderId="4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9" fillId="0" borderId="3" xfId="1" applyNumberFormat="1" applyFont="1" applyFill="1" applyBorder="1" applyAlignment="1" applyProtection="1">
      <alignment horizontal="center" vertical="center"/>
    </xf>
    <xf numFmtId="0" fontId="8" fillId="0" borderId="3" xfId="0" applyFont="1" applyBorder="1"/>
    <xf numFmtId="180" fontId="0" fillId="0" borderId="0" xfId="0" applyNumberFormat="1"/>
    <xf numFmtId="0" fontId="8" fillId="0" borderId="3" xfId="0" applyFont="1" applyBorder="1" applyAlignment="1">
      <alignment horizontal="center"/>
    </xf>
    <xf numFmtId="183" fontId="5" fillId="0" borderId="3" xfId="0" applyNumberFormat="1" applyFont="1" applyBorder="1" applyAlignment="1">
      <alignment horizontal="center"/>
    </xf>
    <xf numFmtId="183" fontId="7" fillId="0" borderId="3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7" fillId="0" borderId="3" xfId="0" applyFont="1" applyBorder="1"/>
    <xf numFmtId="0" fontId="7" fillId="0" borderId="3" xfId="0" applyFont="1" applyBorder="1" applyAlignment="1">
      <alignment horizontal="center" wrapText="1"/>
    </xf>
    <xf numFmtId="180" fontId="7" fillId="0" borderId="3" xfId="0" applyNumberFormat="1" applyFont="1" applyBorder="1"/>
    <xf numFmtId="0" fontId="12" fillId="0" borderId="3" xfId="0" applyFont="1" applyBorder="1" applyAlignment="1">
      <alignment horizontal="center" wrapText="1"/>
    </xf>
    <xf numFmtId="0" fontId="12" fillId="0" borderId="3" xfId="0" applyFont="1" applyBorder="1"/>
    <xf numFmtId="180" fontId="12" fillId="0" borderId="3" xfId="0" applyNumberFormat="1" applyFont="1" applyBorder="1"/>
    <xf numFmtId="0" fontId="0" fillId="0" borderId="3" xfId="0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0" fillId="0" borderId="3" xfId="0" applyNumberFormat="1" applyFont="1" applyBorder="1" applyAlignment="1">
      <alignment horizontal="center"/>
    </xf>
    <xf numFmtId="186" fontId="10" fillId="0" borderId="3" xfId="0" applyNumberFormat="1" applyFont="1" applyBorder="1" applyAlignment="1">
      <alignment horizontal="center"/>
    </xf>
  </cellXfs>
  <cellStyles count="2">
    <cellStyle name="常规" xfId="0" builtinId="0"/>
    <cellStyle name="常规_Sheet1" xfId="1" xr:uid="{9002CB87-EA0E-449C-8FE2-9CF21350334F}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71-6749-955D-EBDE4C2BD567}"/>
              </c:ext>
            </c:extLst>
          </c:dPt>
          <c:cat>
            <c:strRef>
              <c:f>Sheet1!$AC$2:$AC$9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Sheet1!$AD$2:$AD$9</c:f>
              <c:numCache>
                <c:formatCode>##0.0000</c:formatCode>
                <c:ptCount val="8"/>
                <c:pt idx="0" formatCode="0.000">
                  <c:v>6</c:v>
                </c:pt>
                <c:pt idx="1">
                  <c:v>0.9677</c:v>
                </c:pt>
                <c:pt idx="2">
                  <c:v>4.0624000000000002</c:v>
                </c:pt>
                <c:pt idx="3">
                  <c:v>5.9977999999999998</c:v>
                </c:pt>
                <c:pt idx="4">
                  <c:v>41.962607168680925</c:v>
                </c:pt>
                <c:pt idx="5">
                  <c:v>61.954343559549635</c:v>
                </c:pt>
                <c:pt idx="6">
                  <c:v>0.66215000000000002</c:v>
                </c:pt>
                <c:pt idx="7">
                  <c:v>9.6809999999999993E-2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1-6749-955D-EBDE4C2BD567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Система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Sheet1!$AC$2:$AC$9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Sheet1!$AE$2:$AE$9</c:f>
              <c:numCache>
                <c:formatCode>##0.0000</c:formatCode>
                <c:ptCount val="8"/>
                <c:pt idx="0" formatCode="0.000">
                  <c:v>6</c:v>
                </c:pt>
                <c:pt idx="1">
                  <c:v>0.64076666666666682</c:v>
                </c:pt>
                <c:pt idx="2">
                  <c:v>1.6845999999999999</c:v>
                </c:pt>
                <c:pt idx="3">
                  <c:v>3.8866000000000001</c:v>
                </c:pt>
                <c:pt idx="4">
                  <c:v>9.5624902436601502</c:v>
                </c:pt>
                <c:pt idx="5">
                  <c:v>22.061958079668493</c:v>
                </c:pt>
                <c:pt idx="6">
                  <c:v>0.25016666666666665</c:v>
                </c:pt>
                <c:pt idx="7">
                  <c:v>0.17616750000000003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1-6749-955D-EBDE4C2B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46995296"/>
        <c:axId val="2046982336"/>
      </c:barChart>
      <c:catAx>
        <c:axId val="20469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82336"/>
        <c:crosses val="autoZero"/>
        <c:auto val="1"/>
        <c:lblAlgn val="ctr"/>
        <c:lblOffset val="100"/>
        <c:noMultiLvlLbl val="0"/>
      </c:catAx>
      <c:valAx>
        <c:axId val="2046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6995296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466724</xdr:colOff>
      <xdr:row>10</xdr:row>
      <xdr:rowOff>114300</xdr:rowOff>
    </xdr:from>
    <xdr:to>
      <xdr:col>41</xdr:col>
      <xdr:colOff>381000</xdr:colOff>
      <xdr:row>46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7FAE77-9793-B711-E8B2-E63D07FE6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2398768715qq.com/GitHub/ITMO-RedGry/Modeling/LAB_2/&#1051;&#1072;&#1073;&#1086;&#1088;&#1072;&#1090;&#1086;&#1088;&#1085;&#1072;&#1103;%20&#1088;&#1072;&#1073;&#1086;&#1090;&#1072;%202%20-%20&#1052;&#1086;&#1076;&#1077;&#1083;&#1080;&#1088;&#1086;&#1074;&#1072;&#1085;&#1080;&#1077;%20%5bDone%5d.xlsx" TargetMode="External"/><Relationship Id="rId1" Type="http://schemas.openxmlformats.org/officeDocument/2006/relationships/externalLinkPath" Target="/Users/2398768715qq.com/GitHub/ITMO-RedGry/Modeling/LAB_2/&#1051;&#1072;&#1073;&#1086;&#1088;&#1072;&#1090;&#1086;&#1088;&#1085;&#1072;&#1103;%20&#1088;&#1072;&#1073;&#1086;&#1090;&#1072;%202%20-%20&#1052;&#1086;&#1076;&#1077;&#1083;&#1080;&#1088;&#1086;&#1074;&#1072;&#1085;&#1080;&#1077;%20%5bDone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истема_1"/>
      <sheetName val="Система_2 (q=0.1)"/>
      <sheetName val="Система_2 (q=0.15)"/>
      <sheetName val="Сравнение"/>
      <sheetName val="Система_2 (q=0.05)"/>
    </sheetNames>
    <sheetDataSet>
      <sheetData sheetId="0"/>
      <sheetData sheetId="1"/>
      <sheetData sheetId="2"/>
      <sheetData sheetId="3">
        <row r="1">
          <cell r="B1" t="str">
            <v>Система 1</v>
          </cell>
          <cell r="C1" t="str">
            <v>Система 2 (q=0.10)</v>
          </cell>
          <cell r="D1" t="str">
            <v>Система 2 (q=0.15)</v>
          </cell>
          <cell r="E1" t="str">
            <v>Система 2 (q=0.05)</v>
          </cell>
        </row>
        <row r="2">
          <cell r="A2" t="str">
            <v>Нагрузка</v>
          </cell>
          <cell r="B2">
            <v>5</v>
          </cell>
          <cell r="C2">
            <v>5</v>
          </cell>
          <cell r="D2">
            <v>5</v>
          </cell>
          <cell r="E2">
            <v>5</v>
          </cell>
        </row>
        <row r="3">
          <cell r="A3" t="str">
            <v>Загрузка</v>
          </cell>
          <cell r="B3">
            <v>0.92920000000000003</v>
          </cell>
          <cell r="C3">
            <v>0.89119999999999999</v>
          </cell>
          <cell r="D3">
            <v>0.88100000000000001</v>
          </cell>
          <cell r="E3">
            <v>0.91049999999999998</v>
          </cell>
        </row>
        <row r="4">
          <cell r="A4" t="str">
            <v>Длина очереди</v>
          </cell>
          <cell r="B4">
            <v>2.1191</v>
          </cell>
          <cell r="C4">
            <v>2.1248999999999998</v>
          </cell>
          <cell r="D4">
            <v>2.1562000000000001</v>
          </cell>
          <cell r="E4">
            <v>2.1332</v>
          </cell>
        </row>
        <row r="5">
          <cell r="A5" t="str">
            <v>Число заявок</v>
          </cell>
          <cell r="B5">
            <v>3.9775</v>
          </cell>
          <cell r="C5">
            <v>3.9073000000000002</v>
          </cell>
          <cell r="D5">
            <v>3.9182000000000001</v>
          </cell>
          <cell r="E5">
            <v>3.9540999999999999</v>
          </cell>
        </row>
        <row r="6">
          <cell r="A6" t="str">
            <v>Время ожидания</v>
          </cell>
          <cell r="B6">
            <v>11.4068</v>
          </cell>
          <cell r="C6">
            <v>11.5296</v>
          </cell>
          <cell r="D6">
            <v>12.219900000000001</v>
          </cell>
          <cell r="E6">
            <v>11.704800000000001</v>
          </cell>
        </row>
        <row r="7">
          <cell r="A7" t="str">
            <v>Время пребывания</v>
          </cell>
          <cell r="B7">
            <v>21.410299999999999</v>
          </cell>
          <cell r="C7">
            <v>21.200800000000001</v>
          </cell>
          <cell r="D7">
            <v>22.2057</v>
          </cell>
          <cell r="E7">
            <v>21.696000000000002</v>
          </cell>
        </row>
        <row r="8">
          <cell r="A8" t="str">
            <v>Вероятность потери</v>
          </cell>
          <cell r="B8">
            <v>0.62849999999999995</v>
          </cell>
          <cell r="C8">
            <v>0.63139999999999996</v>
          </cell>
          <cell r="D8">
            <v>0.64710000000000001</v>
          </cell>
          <cell r="E8">
            <v>0.63549999999999995</v>
          </cell>
        </row>
        <row r="9">
          <cell r="A9" t="str">
            <v>Производительность</v>
          </cell>
          <cell r="B9">
            <v>0.18579999999999999</v>
          </cell>
          <cell r="C9">
            <v>0.18429999999999999</v>
          </cell>
          <cell r="D9">
            <v>0.17649999999999999</v>
          </cell>
          <cell r="E9">
            <v>0.18229999999999999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topLeftCell="G1" zoomScale="200" workbookViewId="0">
      <selection activeCell="AE9" sqref="AC1:AE9"/>
    </sheetView>
  </sheetViews>
  <sheetFormatPr baseColWidth="10" defaultColWidth="8.83203125" defaultRowHeight="15"/>
  <cols>
    <col min="1" max="6" width="8.83203125" style="12"/>
    <col min="7" max="7" width="16" style="12" customWidth="1"/>
    <col min="8" max="8" width="13.1640625" style="12" customWidth="1"/>
    <col min="9" max="12" width="8.83203125" style="12"/>
    <col min="13" max="13" width="14.33203125" style="17" customWidth="1"/>
    <col min="14" max="15" width="14.33203125" style="12" customWidth="1"/>
    <col min="16" max="16" width="8.83203125" style="12"/>
    <col min="17" max="17" width="11.33203125" style="12" customWidth="1"/>
    <col min="18" max="21" width="15.83203125" style="12" customWidth="1"/>
    <col min="22" max="23" width="8.83203125" style="12"/>
    <col min="24" max="24" width="7.33203125" style="12" customWidth="1"/>
    <col min="25" max="25" width="11.83203125" style="12" customWidth="1"/>
    <col min="26" max="27" width="8" style="12" customWidth="1"/>
    <col min="28" max="28" width="8.83203125" style="12"/>
    <col min="29" max="29" width="17.83203125" style="12" customWidth="1"/>
    <col min="30" max="16384" width="8.83203125" style="12"/>
  </cols>
  <sheetData>
    <row r="1" spans="1:31" ht="15" customHeight="1">
      <c r="A1" s="8" t="s">
        <v>0</v>
      </c>
      <c r="B1" s="8"/>
      <c r="C1" s="9" t="s">
        <v>1</v>
      </c>
      <c r="D1" s="10"/>
      <c r="E1" s="11" t="s">
        <v>21</v>
      </c>
      <c r="G1" s="13" t="s">
        <v>8</v>
      </c>
      <c r="H1" s="13" t="s">
        <v>11</v>
      </c>
      <c r="I1" s="14" t="s">
        <v>14</v>
      </c>
      <c r="J1" s="15"/>
      <c r="K1" s="16"/>
      <c r="M1" s="18" t="s">
        <v>76</v>
      </c>
      <c r="N1" s="19" t="s">
        <v>77</v>
      </c>
      <c r="O1" s="19" t="s">
        <v>78</v>
      </c>
      <c r="Q1" s="18" t="s">
        <v>76</v>
      </c>
      <c r="R1" s="23" t="s">
        <v>77</v>
      </c>
      <c r="S1" s="23"/>
      <c r="T1" s="23" t="s">
        <v>78</v>
      </c>
      <c r="U1" s="23"/>
      <c r="W1" s="28" t="s">
        <v>101</v>
      </c>
      <c r="X1" s="28" t="s">
        <v>102</v>
      </c>
      <c r="Y1" s="28" t="s">
        <v>103</v>
      </c>
      <c r="Z1" s="28" t="s">
        <v>104</v>
      </c>
      <c r="AA1" s="28" t="s">
        <v>105</v>
      </c>
      <c r="AC1" s="34"/>
      <c r="AD1" s="35" t="s">
        <v>133</v>
      </c>
      <c r="AE1" s="35" t="s">
        <v>134</v>
      </c>
    </row>
    <row r="2" spans="1:31">
      <c r="A2" s="13" t="s">
        <v>2</v>
      </c>
      <c r="B2" s="13" t="s">
        <v>3</v>
      </c>
      <c r="C2" s="13" t="s">
        <v>2</v>
      </c>
      <c r="D2" s="13" t="s">
        <v>3</v>
      </c>
      <c r="E2" s="11"/>
      <c r="G2" s="13" t="s">
        <v>9</v>
      </c>
      <c r="H2" s="13" t="s">
        <v>12</v>
      </c>
      <c r="I2" s="13" t="s">
        <v>15</v>
      </c>
      <c r="J2" s="13" t="s">
        <v>17</v>
      </c>
      <c r="K2" s="13" t="s">
        <v>19</v>
      </c>
      <c r="M2" s="18"/>
      <c r="N2" s="19" t="s">
        <v>79</v>
      </c>
      <c r="O2" s="19" t="s">
        <v>80</v>
      </c>
      <c r="Q2" s="18"/>
      <c r="R2" s="19" t="s">
        <v>79</v>
      </c>
      <c r="S2" s="19" t="s">
        <v>100</v>
      </c>
      <c r="T2" s="19" t="s">
        <v>80</v>
      </c>
      <c r="U2" s="19" t="s">
        <v>100</v>
      </c>
      <c r="V2" s="12" t="s">
        <v>119</v>
      </c>
      <c r="W2" s="29" t="s">
        <v>112</v>
      </c>
      <c r="X2" s="28" t="s">
        <v>106</v>
      </c>
      <c r="Y2" s="28"/>
      <c r="Z2" s="30">
        <f>V3*V19*V7</f>
        <v>2.4000000000000004</v>
      </c>
      <c r="AA2" s="30">
        <f>V3*V7*V19</f>
        <v>2.4</v>
      </c>
      <c r="AC2" s="36" t="s">
        <v>111</v>
      </c>
      <c r="AD2" s="37">
        <f>Z5</f>
        <v>6</v>
      </c>
      <c r="AE2" s="37">
        <f>AA5</f>
        <v>6</v>
      </c>
    </row>
    <row r="3" spans="1:31" ht="16">
      <c r="A3" s="13" t="s">
        <v>5</v>
      </c>
      <c r="B3" s="13" t="s">
        <v>6</v>
      </c>
      <c r="C3" s="13" t="s">
        <v>7</v>
      </c>
      <c r="D3" s="13" t="s">
        <v>4</v>
      </c>
      <c r="E3" s="13" t="s">
        <v>22</v>
      </c>
      <c r="G3" s="13" t="s">
        <v>10</v>
      </c>
      <c r="H3" s="13" t="s">
        <v>13</v>
      </c>
      <c r="I3" s="13" t="s">
        <v>16</v>
      </c>
      <c r="J3" s="13" t="s">
        <v>18</v>
      </c>
      <c r="K3" s="13" t="s">
        <v>20</v>
      </c>
      <c r="M3" s="20" t="s">
        <v>81</v>
      </c>
      <c r="N3" s="2" t="s">
        <v>35</v>
      </c>
      <c r="O3" s="21" t="s">
        <v>58</v>
      </c>
      <c r="Q3" s="20" t="s">
        <v>81</v>
      </c>
      <c r="R3" s="2" t="s">
        <v>35</v>
      </c>
      <c r="S3" s="24">
        <v>4.0000000000000002E-4</v>
      </c>
      <c r="T3" s="19" t="s">
        <v>58</v>
      </c>
      <c r="U3" s="25">
        <v>3.8999999999999998E-3</v>
      </c>
      <c r="V3" s="12">
        <v>0.3</v>
      </c>
      <c r="W3" s="29"/>
      <c r="X3" s="28" t="s">
        <v>107</v>
      </c>
      <c r="Y3" s="28"/>
      <c r="Z3" s="30">
        <f>V3*V13*V19</f>
        <v>3.5999999999999996</v>
      </c>
      <c r="AA3" s="30">
        <f>V3*V9*V19</f>
        <v>3.3000000000000003</v>
      </c>
      <c r="AC3" s="36" t="s">
        <v>113</v>
      </c>
      <c r="AD3" s="38">
        <f>Z9</f>
        <v>0.9677</v>
      </c>
      <c r="AE3" s="38">
        <f>AA9</f>
        <v>0.64076666666666682</v>
      </c>
    </row>
    <row r="4" spans="1:31" ht="16">
      <c r="M4" s="19" t="s">
        <v>82</v>
      </c>
      <c r="N4" s="2" t="s">
        <v>39</v>
      </c>
      <c r="O4" s="21" t="s">
        <v>59</v>
      </c>
      <c r="Q4" s="19" t="s">
        <v>82</v>
      </c>
      <c r="R4" s="2" t="s">
        <v>39</v>
      </c>
      <c r="S4" s="24">
        <v>1E-3</v>
      </c>
      <c r="T4" s="19" t="s">
        <v>59</v>
      </c>
      <c r="U4" s="25">
        <v>6.9999999999999999E-4</v>
      </c>
      <c r="V4" s="12" t="s">
        <v>120</v>
      </c>
      <c r="W4" s="29"/>
      <c r="X4" s="28" t="s">
        <v>108</v>
      </c>
      <c r="Y4" s="28"/>
      <c r="Z4" s="30"/>
      <c r="AA4" s="30">
        <f>V3*V11*V19</f>
        <v>0.3</v>
      </c>
      <c r="AC4" s="36" t="s">
        <v>126</v>
      </c>
      <c r="AD4" s="38">
        <f>Z13</f>
        <v>4.0624000000000002</v>
      </c>
      <c r="AE4" s="38">
        <f>AA13</f>
        <v>1.6845999999999999</v>
      </c>
    </row>
    <row r="5" spans="1:31" ht="16">
      <c r="M5" s="20" t="s">
        <v>83</v>
      </c>
      <c r="N5" s="2" t="s">
        <v>38</v>
      </c>
      <c r="O5" s="21" t="s">
        <v>60</v>
      </c>
      <c r="Q5" s="20" t="s">
        <v>83</v>
      </c>
      <c r="R5" s="2" t="s">
        <v>38</v>
      </c>
      <c r="S5" s="24">
        <v>2.3999999999999998E-3</v>
      </c>
      <c r="T5" s="19" t="s">
        <v>60</v>
      </c>
      <c r="U5" s="25">
        <v>1.35E-2</v>
      </c>
      <c r="V5" s="12">
        <v>0.05</v>
      </c>
      <c r="W5" s="29"/>
      <c r="X5" s="28" t="s">
        <v>110</v>
      </c>
      <c r="Y5" s="28"/>
      <c r="Z5" s="30">
        <f>SUM(Z2:Z4)</f>
        <v>6</v>
      </c>
      <c r="AA5" s="30">
        <f>SUM(AA2:AA4)</f>
        <v>6</v>
      </c>
      <c r="AC5" s="36" t="s">
        <v>115</v>
      </c>
      <c r="AD5" s="38">
        <f>Z17</f>
        <v>5.9977999999999998</v>
      </c>
      <c r="AE5" s="38">
        <f>AA17</f>
        <v>3.8866000000000001</v>
      </c>
    </row>
    <row r="6" spans="1:31" ht="16">
      <c r="M6" s="19" t="s">
        <v>84</v>
      </c>
      <c r="N6" s="2" t="s">
        <v>40</v>
      </c>
      <c r="O6" s="21" t="s">
        <v>61</v>
      </c>
      <c r="Q6" s="19" t="s">
        <v>84</v>
      </c>
      <c r="R6" s="2" t="s">
        <v>40</v>
      </c>
      <c r="S6" s="24">
        <v>5.7999999999999996E-3</v>
      </c>
      <c r="T6" s="19" t="s">
        <v>61</v>
      </c>
      <c r="U6" s="25">
        <v>4.7E-2</v>
      </c>
      <c r="V6" s="12" t="s">
        <v>56</v>
      </c>
      <c r="W6" s="29" t="s">
        <v>114</v>
      </c>
      <c r="X6" s="28" t="s">
        <v>106</v>
      </c>
      <c r="Y6" s="28"/>
      <c r="Z6" s="30">
        <f>SUM(S11:S20,S4:S8)</f>
        <v>0.99249999999999994</v>
      </c>
      <c r="AA6" s="30">
        <f>SUM(U11:U18)</f>
        <v>0.70590000000000019</v>
      </c>
      <c r="AC6" s="36" t="s">
        <v>116</v>
      </c>
      <c r="AD6" s="38">
        <f>Z25</f>
        <v>41.962607168680925</v>
      </c>
      <c r="AE6" s="38">
        <f>AA25</f>
        <v>9.5624902436601502</v>
      </c>
    </row>
    <row r="7" spans="1:31" ht="16">
      <c r="M7" s="20" t="s">
        <v>85</v>
      </c>
      <c r="N7" s="2" t="s">
        <v>41</v>
      </c>
      <c r="O7" s="21" t="s">
        <v>62</v>
      </c>
      <c r="Q7" s="20" t="s">
        <v>85</v>
      </c>
      <c r="R7" s="2" t="s">
        <v>41</v>
      </c>
      <c r="S7" s="24">
        <v>1.3899999999999999E-2</v>
      </c>
      <c r="T7" s="19" t="s">
        <v>62</v>
      </c>
      <c r="U7" s="25">
        <v>0.16189999999999999</v>
      </c>
      <c r="V7" s="12">
        <v>0.4</v>
      </c>
      <c r="W7" s="29"/>
      <c r="X7" s="28" t="s">
        <v>107</v>
      </c>
      <c r="Y7" s="28"/>
      <c r="Z7" s="30">
        <f>SUM(S9:S20)</f>
        <v>0.94290000000000007</v>
      </c>
      <c r="AA7" s="30">
        <f>SUM(U5:U10,U13:U18)</f>
        <v>0.98560000000000003</v>
      </c>
      <c r="AC7" s="36" t="s">
        <v>128</v>
      </c>
      <c r="AD7" s="38">
        <f>Z21</f>
        <v>61.954343559549635</v>
      </c>
      <c r="AE7" s="38">
        <f>AA21</f>
        <v>22.061958079668493</v>
      </c>
    </row>
    <row r="8" spans="1:31" ht="16">
      <c r="M8" s="19" t="s">
        <v>86</v>
      </c>
      <c r="N8" s="2" t="s">
        <v>42</v>
      </c>
      <c r="O8" s="21" t="s">
        <v>63</v>
      </c>
      <c r="Q8" s="19" t="s">
        <v>86</v>
      </c>
      <c r="R8" s="2" t="s">
        <v>42</v>
      </c>
      <c r="S8" s="24">
        <v>3.3399999999999999E-2</v>
      </c>
      <c r="T8" s="19" t="s">
        <v>63</v>
      </c>
      <c r="U8" s="25">
        <v>2.8E-3</v>
      </c>
      <c r="V8" s="12" t="s">
        <v>74</v>
      </c>
      <c r="W8" s="29"/>
      <c r="X8" s="28" t="s">
        <v>108</v>
      </c>
      <c r="Y8" s="28"/>
      <c r="Z8" s="30"/>
      <c r="AA8" s="30">
        <f>SUM(U4,U8:U10,U12,U16:U18)</f>
        <v>0.23080000000000001</v>
      </c>
      <c r="AC8" s="36" t="s">
        <v>117</v>
      </c>
      <c r="AD8" s="38">
        <f>Z29</f>
        <v>0.66215000000000002</v>
      </c>
      <c r="AE8" s="38">
        <f>AA29</f>
        <v>0.25016666666666665</v>
      </c>
    </row>
    <row r="9" spans="1:31" ht="16">
      <c r="M9" s="20" t="s">
        <v>87</v>
      </c>
      <c r="N9" s="2" t="s">
        <v>43</v>
      </c>
      <c r="O9" s="21" t="s">
        <v>64</v>
      </c>
      <c r="Q9" s="20" t="s">
        <v>87</v>
      </c>
      <c r="R9" s="2" t="s">
        <v>43</v>
      </c>
      <c r="S9" s="24">
        <v>1.5E-3</v>
      </c>
      <c r="T9" s="19" t="s">
        <v>64</v>
      </c>
      <c r="U9" s="25">
        <v>1.17E-2</v>
      </c>
      <c r="V9" s="12">
        <v>0.55000000000000004</v>
      </c>
      <c r="W9" s="29"/>
      <c r="X9" s="28" t="s">
        <v>110</v>
      </c>
      <c r="Y9" s="28"/>
      <c r="Z9" s="30">
        <f>AVERAGE(Z6:Z8)</f>
        <v>0.9677</v>
      </c>
      <c r="AA9" s="30">
        <f>AVERAGE(AA6:AA8)</f>
        <v>0.64076666666666682</v>
      </c>
      <c r="AC9" s="36" t="s">
        <v>118</v>
      </c>
      <c r="AD9" s="38">
        <f>Z33</f>
        <v>9.6809999999999993E-2</v>
      </c>
      <c r="AE9" s="38">
        <f>AA33</f>
        <v>0.17616750000000003</v>
      </c>
    </row>
    <row r="10" spans="1:31" ht="16">
      <c r="M10" s="19" t="s">
        <v>88</v>
      </c>
      <c r="N10" s="2" t="s">
        <v>36</v>
      </c>
      <c r="O10" s="21" t="s">
        <v>65</v>
      </c>
      <c r="Q10" s="19" t="s">
        <v>88</v>
      </c>
      <c r="R10" s="2" t="s">
        <v>36</v>
      </c>
      <c r="S10" s="24">
        <v>5.4000000000000003E-3</v>
      </c>
      <c r="T10" s="19" t="s">
        <v>65</v>
      </c>
      <c r="U10" s="25">
        <v>5.2699999999999997E-2</v>
      </c>
      <c r="V10" s="12" t="s">
        <v>121</v>
      </c>
      <c r="W10" s="29" t="s">
        <v>127</v>
      </c>
      <c r="X10" s="28" t="s">
        <v>106</v>
      </c>
      <c r="Y10" s="28"/>
      <c r="Z10" s="30">
        <f>(S5+S12+S17)+2*(S6+S13+S18)+3*(S7+S14+S19)+4*(S8+S15+S20)</f>
        <v>3.3245</v>
      </c>
      <c r="AA10" s="30">
        <v>0</v>
      </c>
    </row>
    <row r="11" spans="1:31" ht="16">
      <c r="M11" s="20" t="s">
        <v>89</v>
      </c>
      <c r="N11" s="2" t="s">
        <v>44</v>
      </c>
      <c r="O11" s="21" t="s">
        <v>66</v>
      </c>
      <c r="Q11" s="20" t="s">
        <v>89</v>
      </c>
      <c r="R11" s="2" t="s">
        <v>44</v>
      </c>
      <c r="S11" s="24">
        <v>3.5999999999999999E-3</v>
      </c>
      <c r="T11" s="19" t="s">
        <v>66</v>
      </c>
      <c r="U11" s="25">
        <v>9.1000000000000004E-3</v>
      </c>
      <c r="V11" s="12">
        <v>0.05</v>
      </c>
      <c r="W11" s="29"/>
      <c r="X11" s="28" t="s">
        <v>107</v>
      </c>
      <c r="Y11" s="28"/>
      <c r="Z11" s="30">
        <f>S10+S16+S17+S18+S19+S20</f>
        <v>0.7379</v>
      </c>
      <c r="AA11" s="30">
        <f>U6+U9+U14+U17+2*(U7+U10+U15+U18)</f>
        <v>1.6845999999999999</v>
      </c>
    </row>
    <row r="12" spans="1:31" ht="16">
      <c r="M12" s="19" t="s">
        <v>90</v>
      </c>
      <c r="N12" s="2" t="s">
        <v>45</v>
      </c>
      <c r="O12" s="21" t="s">
        <v>67</v>
      </c>
      <c r="Q12" s="19" t="s">
        <v>90</v>
      </c>
      <c r="R12" s="2" t="s">
        <v>45</v>
      </c>
      <c r="S12" s="24">
        <v>8.6999999999999994E-3</v>
      </c>
      <c r="T12" s="19" t="s">
        <v>67</v>
      </c>
      <c r="U12" s="25">
        <v>8.0000000000000004E-4</v>
      </c>
      <c r="V12" s="12" t="s">
        <v>125</v>
      </c>
      <c r="W12" s="29"/>
      <c r="X12" s="28" t="s">
        <v>108</v>
      </c>
      <c r="Y12" s="28"/>
      <c r="Z12" s="30"/>
      <c r="AA12" s="30">
        <v>0</v>
      </c>
    </row>
    <row r="13" spans="1:31" ht="16">
      <c r="M13" s="20" t="s">
        <v>91</v>
      </c>
      <c r="N13" s="2" t="s">
        <v>46</v>
      </c>
      <c r="O13" s="21" t="s">
        <v>68</v>
      </c>
      <c r="Q13" s="20" t="s">
        <v>91</v>
      </c>
      <c r="R13" s="2" t="s">
        <v>46</v>
      </c>
      <c r="S13" s="24">
        <v>2.0899999999999998E-2</v>
      </c>
      <c r="T13" s="19" t="s">
        <v>68</v>
      </c>
      <c r="U13" s="25">
        <v>3.1600000000000003E-2</v>
      </c>
      <c r="V13" s="12">
        <v>0.6</v>
      </c>
      <c r="W13" s="29"/>
      <c r="X13" s="28" t="s">
        <v>110</v>
      </c>
      <c r="Y13" s="28"/>
      <c r="Z13" s="30">
        <f>SUM(Z10:Z12)</f>
        <v>4.0624000000000002</v>
      </c>
      <c r="AA13" s="30">
        <f>SUM(AA10:AA12)</f>
        <v>1.6845999999999999</v>
      </c>
    </row>
    <row r="14" spans="1:31" ht="15" customHeight="1">
      <c r="M14" s="19" t="s">
        <v>92</v>
      </c>
      <c r="N14" s="2" t="s">
        <v>47</v>
      </c>
      <c r="O14" s="21" t="s">
        <v>69</v>
      </c>
      <c r="Q14" s="19" t="s">
        <v>92</v>
      </c>
      <c r="R14" s="2" t="s">
        <v>47</v>
      </c>
      <c r="S14" s="24">
        <v>5.0099999999999999E-2</v>
      </c>
      <c r="T14" s="19" t="s">
        <v>69</v>
      </c>
      <c r="U14" s="25">
        <v>0.1111</v>
      </c>
      <c r="V14" s="12" t="s">
        <v>122</v>
      </c>
      <c r="W14" s="31" t="s">
        <v>115</v>
      </c>
      <c r="X14" s="32" t="s">
        <v>15</v>
      </c>
      <c r="Y14" s="32"/>
      <c r="Z14" s="33">
        <f>Z10+Z6</f>
        <v>4.3170000000000002</v>
      </c>
      <c r="AA14" s="33">
        <f>AA10+AA7</f>
        <v>0.98560000000000003</v>
      </c>
    </row>
    <row r="15" spans="1:31" ht="16">
      <c r="M15" s="20" t="s">
        <v>93</v>
      </c>
      <c r="N15" s="2" t="s">
        <v>48</v>
      </c>
      <c r="O15" s="21" t="s">
        <v>70</v>
      </c>
      <c r="Q15" s="20" t="s">
        <v>93</v>
      </c>
      <c r="R15" s="2" t="s">
        <v>48</v>
      </c>
      <c r="S15" s="24">
        <v>0.1202</v>
      </c>
      <c r="T15" s="19" t="s">
        <v>70</v>
      </c>
      <c r="U15" s="25">
        <v>0.39119999999999999</v>
      </c>
      <c r="V15" s="12">
        <v>4</v>
      </c>
      <c r="W15" s="31"/>
      <c r="X15" s="32" t="s">
        <v>17</v>
      </c>
      <c r="Y15" s="32"/>
      <c r="Z15" s="33">
        <f>Z11+Z7</f>
        <v>1.6808000000000001</v>
      </c>
      <c r="AA15" s="33">
        <f>AA11+AA7</f>
        <v>2.6701999999999999</v>
      </c>
    </row>
    <row r="16" spans="1:31" ht="16">
      <c r="M16" s="19" t="s">
        <v>94</v>
      </c>
      <c r="N16" s="2" t="s">
        <v>49</v>
      </c>
      <c r="O16" s="21" t="s">
        <v>71</v>
      </c>
      <c r="Q16" s="19" t="s">
        <v>94</v>
      </c>
      <c r="R16" s="2" t="s">
        <v>49</v>
      </c>
      <c r="S16" s="24">
        <v>1.2999999999999999E-2</v>
      </c>
      <c r="T16" s="19" t="s">
        <v>71</v>
      </c>
      <c r="U16" s="25">
        <v>3.5999999999999999E-3</v>
      </c>
      <c r="V16" s="12" t="s">
        <v>123</v>
      </c>
      <c r="W16" s="31"/>
      <c r="X16" s="32" t="s">
        <v>19</v>
      </c>
      <c r="Y16" s="32"/>
      <c r="Z16" s="33"/>
      <c r="AA16" s="33">
        <f>AA12+AA8</f>
        <v>0.23080000000000001</v>
      </c>
    </row>
    <row r="17" spans="13:29" ht="16">
      <c r="M17" s="20" t="s">
        <v>95</v>
      </c>
      <c r="N17" s="2" t="s">
        <v>37</v>
      </c>
      <c r="O17" s="21" t="s">
        <v>72</v>
      </c>
      <c r="Q17" s="20" t="s">
        <v>95</v>
      </c>
      <c r="R17" s="2" t="s">
        <v>37</v>
      </c>
      <c r="S17" s="24">
        <v>3.1300000000000001E-2</v>
      </c>
      <c r="T17" s="19" t="s">
        <v>72</v>
      </c>
      <c r="U17" s="25">
        <v>1.38E-2</v>
      </c>
      <c r="V17" s="12">
        <v>1</v>
      </c>
      <c r="W17" s="31"/>
      <c r="X17" s="32" t="s">
        <v>109</v>
      </c>
      <c r="Y17" s="32"/>
      <c r="Z17" s="33">
        <f>SUM(Z14:Z16)</f>
        <v>5.9977999999999998</v>
      </c>
      <c r="AA17" s="33">
        <f>SUM(AA14:AA16)</f>
        <v>3.8866000000000001</v>
      </c>
    </row>
    <row r="18" spans="13:29" ht="15" customHeight="1">
      <c r="M18" s="19" t="s">
        <v>96</v>
      </c>
      <c r="N18" s="2" t="s">
        <v>132</v>
      </c>
      <c r="O18" s="21" t="s">
        <v>73</v>
      </c>
      <c r="Q18" s="19" t="s">
        <v>96</v>
      </c>
      <c r="R18" s="2" t="s">
        <v>132</v>
      </c>
      <c r="S18" s="24">
        <v>7.51E-2</v>
      </c>
      <c r="T18" s="19" t="s">
        <v>73</v>
      </c>
      <c r="U18" s="25">
        <v>0.1447</v>
      </c>
      <c r="V18" s="12" t="s">
        <v>124</v>
      </c>
      <c r="W18" s="31" t="s">
        <v>129</v>
      </c>
      <c r="X18" s="32" t="s">
        <v>15</v>
      </c>
      <c r="Y18" s="32"/>
      <c r="Z18" s="33">
        <f>Z14/Z30</f>
        <v>86.980174081237919</v>
      </c>
      <c r="AA18" s="33">
        <f>AA14/AA30</f>
        <v>8.2133333333333347</v>
      </c>
    </row>
    <row r="19" spans="13:29" ht="16">
      <c r="M19" s="20" t="s">
        <v>97</v>
      </c>
      <c r="N19" s="2" t="s">
        <v>131</v>
      </c>
      <c r="O19" s="21"/>
      <c r="Q19" s="20" t="s">
        <v>97</v>
      </c>
      <c r="R19" s="2" t="s">
        <v>131</v>
      </c>
      <c r="S19" s="24">
        <v>0.18029999999999999</v>
      </c>
      <c r="T19" s="19"/>
      <c r="U19" s="19"/>
      <c r="V19" s="12">
        <v>20</v>
      </c>
      <c r="W19" s="31"/>
      <c r="X19" s="32" t="s">
        <v>17</v>
      </c>
      <c r="Y19" s="32"/>
      <c r="Z19" s="33">
        <f>Z15/Z31</f>
        <v>35.626775191826702</v>
      </c>
      <c r="AA19" s="33">
        <f>AA15/AA31</f>
        <v>64.861844901925039</v>
      </c>
    </row>
    <row r="20" spans="13:29" ht="16">
      <c r="M20" s="19" t="s">
        <v>99</v>
      </c>
      <c r="N20" s="2" t="s">
        <v>130</v>
      </c>
      <c r="O20" s="21"/>
      <c r="Q20" s="19" t="s">
        <v>99</v>
      </c>
      <c r="R20" s="2" t="s">
        <v>130</v>
      </c>
      <c r="S20" s="24">
        <v>0.43280000000000002</v>
      </c>
      <c r="T20" s="19"/>
      <c r="U20" s="19"/>
      <c r="W20" s="31"/>
      <c r="X20" s="32" t="s">
        <v>19</v>
      </c>
      <c r="Y20" s="32"/>
      <c r="Z20" s="33"/>
      <c r="AA20" s="33">
        <f>AA16/AA32</f>
        <v>15.386666666666667</v>
      </c>
    </row>
    <row r="21" spans="13:29">
      <c r="W21" s="31"/>
      <c r="X21" s="32" t="s">
        <v>109</v>
      </c>
      <c r="Y21" s="32"/>
      <c r="Z21" s="33">
        <f>Z17/Z33</f>
        <v>61.954343559549635</v>
      </c>
      <c r="AA21" s="33">
        <f>AA17/AA33</f>
        <v>22.061958079668493</v>
      </c>
    </row>
    <row r="22" spans="13:29" ht="15" customHeight="1">
      <c r="W22" s="31" t="s">
        <v>116</v>
      </c>
      <c r="X22" s="32" t="s">
        <v>15</v>
      </c>
      <c r="Y22" s="32"/>
      <c r="Z22" s="33">
        <f>Z10/Z30</f>
        <v>66.9829948420374</v>
      </c>
      <c r="AA22" s="33">
        <v>0</v>
      </c>
    </row>
    <row r="23" spans="13:29">
      <c r="W23" s="31"/>
      <c r="X23" s="32" t="s">
        <v>17</v>
      </c>
      <c r="Y23" s="32"/>
      <c r="Z23" s="33">
        <f>Z11/Z31</f>
        <v>15.640764763237103</v>
      </c>
      <c r="AA23" s="33">
        <f>AA11/AA31</f>
        <v>40.920629137061994</v>
      </c>
    </row>
    <row r="24" spans="13:29">
      <c r="W24" s="31"/>
      <c r="X24" s="32" t="s">
        <v>19</v>
      </c>
      <c r="Y24" s="32"/>
      <c r="Z24" s="33"/>
      <c r="AA24" s="33">
        <v>0</v>
      </c>
    </row>
    <row r="25" spans="13:29">
      <c r="W25" s="31"/>
      <c r="X25" s="32" t="s">
        <v>109</v>
      </c>
      <c r="Y25" s="32"/>
      <c r="Z25" s="33">
        <f>Z13/Z33</f>
        <v>41.962607168680925</v>
      </c>
      <c r="AA25" s="33">
        <f>AA13/AA33</f>
        <v>9.5624902436601502</v>
      </c>
      <c r="AB25" s="27"/>
      <c r="AC25" s="26"/>
    </row>
    <row r="26" spans="13:29" ht="15" customHeight="1">
      <c r="W26" s="31" t="s">
        <v>117</v>
      </c>
      <c r="X26" s="32" t="s">
        <v>15</v>
      </c>
      <c r="Y26" s="32"/>
      <c r="Z26" s="33">
        <f>S8+S15+S20</f>
        <v>0.58640000000000003</v>
      </c>
      <c r="AA26" s="33">
        <v>0</v>
      </c>
      <c r="AB26" s="27"/>
      <c r="AC26" s="26"/>
    </row>
    <row r="27" spans="13:29">
      <c r="W27" s="31"/>
      <c r="X27" s="32" t="s">
        <v>17</v>
      </c>
      <c r="Y27" s="32"/>
      <c r="Z27" s="33">
        <f>S10+S16+S17+S18+S19+S20</f>
        <v>0.7379</v>
      </c>
      <c r="AA27" s="33">
        <f>U7+U10+U15+U18</f>
        <v>0.75049999999999994</v>
      </c>
      <c r="AB27" s="27"/>
      <c r="AC27" s="26"/>
    </row>
    <row r="28" spans="13:29">
      <c r="W28" s="31"/>
      <c r="X28" s="32" t="s">
        <v>19</v>
      </c>
      <c r="Y28" s="32"/>
      <c r="Z28" s="33"/>
      <c r="AA28" s="33">
        <v>0</v>
      </c>
      <c r="AB28" s="27"/>
      <c r="AC28" s="26"/>
    </row>
    <row r="29" spans="13:29">
      <c r="W29" s="31"/>
      <c r="X29" s="32" t="s">
        <v>109</v>
      </c>
      <c r="Y29" s="32"/>
      <c r="Z29" s="33">
        <f>AVERAGE(Z26:Z27)</f>
        <v>0.66215000000000002</v>
      </c>
      <c r="AA29" s="33">
        <f>AVERAGE(AA26:AA28)</f>
        <v>0.25016666666666665</v>
      </c>
      <c r="AB29" s="27"/>
      <c r="AC29" s="26"/>
    </row>
    <row r="30" spans="13:29">
      <c r="W30" s="31" t="s">
        <v>118</v>
      </c>
      <c r="X30" s="32" t="s">
        <v>15</v>
      </c>
      <c r="Y30" s="28"/>
      <c r="Z30" s="30">
        <f>V3*V7*(1-Z26)</f>
        <v>4.9631999999999996E-2</v>
      </c>
      <c r="AA30" s="30">
        <f>V3*V7*(1-AA26)</f>
        <v>0.12</v>
      </c>
      <c r="AB30" s="27"/>
      <c r="AC30" s="26"/>
    </row>
    <row r="31" spans="13:29">
      <c r="W31" s="31"/>
      <c r="X31" s="32" t="s">
        <v>17</v>
      </c>
      <c r="Y31" s="28"/>
      <c r="Z31" s="30">
        <f>V3*V13*(1-Z27)</f>
        <v>4.7177999999999998E-2</v>
      </c>
      <c r="AA31" s="30">
        <f>V3*V9*(1-AA27)</f>
        <v>4.116750000000001E-2</v>
      </c>
      <c r="AB31" s="27"/>
      <c r="AC31" s="26"/>
    </row>
    <row r="32" spans="13:29">
      <c r="W32" s="31"/>
      <c r="X32" s="32" t="s">
        <v>19</v>
      </c>
      <c r="Y32" s="28"/>
      <c r="Z32" s="30"/>
      <c r="AA32" s="30">
        <f>V3*V11*(1-AA28)</f>
        <v>1.4999999999999999E-2</v>
      </c>
      <c r="AB32" s="27"/>
      <c r="AC32" s="26"/>
    </row>
    <row r="33" spans="23:29">
      <c r="W33" s="31"/>
      <c r="X33" s="32" t="s">
        <v>109</v>
      </c>
      <c r="Y33" s="28"/>
      <c r="Z33" s="30">
        <f>SUM(Z30:Z32)</f>
        <v>9.6809999999999993E-2</v>
      </c>
      <c r="AA33" s="30">
        <f>SUM(AA30:AA32)</f>
        <v>0.17616750000000003</v>
      </c>
      <c r="AB33" s="27"/>
      <c r="AC33" s="26"/>
    </row>
    <row r="34" spans="23:29">
      <c r="AB34" s="27"/>
      <c r="AC34" s="26"/>
    </row>
    <row r="35" spans="23:29">
      <c r="AB35" s="27"/>
      <c r="AC35" s="26"/>
    </row>
    <row r="36" spans="23:29">
      <c r="AB36" s="27"/>
      <c r="AC36" s="26"/>
    </row>
  </sheetData>
  <mergeCells count="16">
    <mergeCell ref="W30:W33"/>
    <mergeCell ref="W26:W29"/>
    <mergeCell ref="W22:W25"/>
    <mergeCell ref="W10:W13"/>
    <mergeCell ref="W14:W17"/>
    <mergeCell ref="W18:W21"/>
    <mergeCell ref="Q1:Q2"/>
    <mergeCell ref="R1:S1"/>
    <mergeCell ref="T1:U1"/>
    <mergeCell ref="W2:W5"/>
    <mergeCell ref="W6:W9"/>
    <mergeCell ref="A1:B1"/>
    <mergeCell ref="I1:K1"/>
    <mergeCell ref="E1:E2"/>
    <mergeCell ref="M1:M2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5AC9-F059-4888-B5FE-3114491E643B}">
  <dimension ref="A1:W20"/>
  <sheetViews>
    <sheetView zoomScale="130" zoomScaleNormal="130" workbookViewId="0">
      <selection activeCell="A19" sqref="A2:A19"/>
    </sheetView>
  </sheetViews>
  <sheetFormatPr baseColWidth="10" defaultColWidth="8.83203125" defaultRowHeight="15"/>
  <cols>
    <col min="1" max="1" width="13.5" customWidth="1"/>
    <col min="5" max="5" width="4.83203125" customWidth="1"/>
    <col min="6" max="23" width="6.5" customWidth="1"/>
  </cols>
  <sheetData>
    <row r="1" spans="1:23">
      <c r="A1" s="6" t="s">
        <v>23</v>
      </c>
      <c r="B1" s="6"/>
      <c r="C1" s="6"/>
      <c r="D1" s="4"/>
      <c r="E1" t="s">
        <v>57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</row>
    <row r="2" spans="1:23" ht="16">
      <c r="A2" s="2" t="s">
        <v>35</v>
      </c>
      <c r="B2" s="3" t="s">
        <v>56</v>
      </c>
      <c r="C2" s="3">
        <v>4.0000000000000002E-4</v>
      </c>
      <c r="D2" s="5"/>
      <c r="E2" t="s">
        <v>81</v>
      </c>
      <c r="F2" s="1">
        <v>-0.3</v>
      </c>
      <c r="G2" s="1">
        <v>0.12</v>
      </c>
      <c r="H2" s="1">
        <v>0</v>
      </c>
      <c r="I2" s="1">
        <v>0</v>
      </c>
      <c r="J2" s="1">
        <v>0</v>
      </c>
      <c r="K2" s="1">
        <v>0</v>
      </c>
      <c r="L2" s="1">
        <v>0.18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</row>
    <row r="3" spans="1:23" ht="16">
      <c r="A3" s="2" t="s">
        <v>39</v>
      </c>
      <c r="B3" s="3" t="s">
        <v>24</v>
      </c>
      <c r="C3" s="3">
        <v>1E-3</v>
      </c>
      <c r="D3" s="5"/>
      <c r="E3" t="s">
        <v>82</v>
      </c>
      <c r="F3" s="1">
        <v>0.05</v>
      </c>
      <c r="G3" s="1">
        <v>-0.35</v>
      </c>
      <c r="H3" s="1">
        <v>0.12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0.18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ht="16">
      <c r="A4" s="2" t="s">
        <v>38</v>
      </c>
      <c r="B4" s="3" t="s">
        <v>25</v>
      </c>
      <c r="C4" s="3">
        <v>2.3999999999999998E-3</v>
      </c>
      <c r="D4" s="5"/>
      <c r="E4" t="s">
        <v>83</v>
      </c>
      <c r="F4" s="1">
        <v>0</v>
      </c>
      <c r="G4" s="1">
        <v>0.05</v>
      </c>
      <c r="H4" s="1">
        <v>-0.35</v>
      </c>
      <c r="I4" s="1">
        <v>0.12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0.18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ht="16">
      <c r="A5" s="2" t="s">
        <v>40</v>
      </c>
      <c r="B5" s="3" t="s">
        <v>26</v>
      </c>
      <c r="C5" s="3">
        <v>5.7999999999999996E-3</v>
      </c>
      <c r="D5" s="5"/>
      <c r="E5" t="s">
        <v>84</v>
      </c>
      <c r="F5" s="1">
        <v>0</v>
      </c>
      <c r="G5" s="1">
        <v>0</v>
      </c>
      <c r="H5" s="1">
        <v>0.05</v>
      </c>
      <c r="I5" s="1">
        <v>-0.35</v>
      </c>
      <c r="J5" s="1">
        <v>0.12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0.18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ht="16">
      <c r="A6" s="2" t="s">
        <v>41</v>
      </c>
      <c r="B6" s="3" t="s">
        <v>27</v>
      </c>
      <c r="C6" s="3">
        <v>1.3899999999999999E-2</v>
      </c>
      <c r="D6" s="5"/>
      <c r="E6" t="s">
        <v>85</v>
      </c>
      <c r="F6" s="1">
        <v>0</v>
      </c>
      <c r="G6" s="1">
        <v>0</v>
      </c>
      <c r="H6" s="1">
        <v>0</v>
      </c>
      <c r="I6" s="1">
        <v>0.05</v>
      </c>
      <c r="J6" s="1">
        <v>-0.35</v>
      </c>
      <c r="K6" s="1">
        <v>0.12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0.18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ht="16">
      <c r="A7" s="2" t="s">
        <v>42</v>
      </c>
      <c r="B7" s="3" t="s">
        <v>28</v>
      </c>
      <c r="C7" s="3">
        <v>3.3399999999999999E-2</v>
      </c>
      <c r="D7" s="5"/>
      <c r="E7" t="s">
        <v>86</v>
      </c>
      <c r="F7" s="1">
        <v>0</v>
      </c>
      <c r="G7" s="1">
        <v>0</v>
      </c>
      <c r="H7" s="1">
        <v>0</v>
      </c>
      <c r="I7" s="1">
        <v>0</v>
      </c>
      <c r="J7" s="1">
        <v>0.05</v>
      </c>
      <c r="K7" s="1">
        <v>-0.23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0.18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6">
      <c r="A8" s="2" t="s">
        <v>43</v>
      </c>
      <c r="B8" s="3" t="s">
        <v>29</v>
      </c>
      <c r="C8" s="3">
        <v>1.5E-3</v>
      </c>
      <c r="D8" s="5"/>
      <c r="E8" t="s">
        <v>87</v>
      </c>
      <c r="F8" s="1">
        <v>0.05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-0.35</v>
      </c>
      <c r="M8" s="1">
        <v>0.18</v>
      </c>
      <c r="N8" s="1">
        <v>0.12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ht="16">
      <c r="A9" s="2" t="s">
        <v>36</v>
      </c>
      <c r="B9" s="3" t="s">
        <v>30</v>
      </c>
      <c r="C9" s="3">
        <v>5.4000000000000003E-3</v>
      </c>
      <c r="D9" s="5"/>
      <c r="E9" t="s">
        <v>88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0.05</v>
      </c>
      <c r="M9" s="1">
        <v>-0.17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0.12</v>
      </c>
      <c r="T9" s="1">
        <v>0</v>
      </c>
      <c r="U9" s="1">
        <v>0</v>
      </c>
      <c r="V9" s="1">
        <v>0</v>
      </c>
      <c r="W9" s="1">
        <v>0</v>
      </c>
    </row>
    <row r="10" spans="1:23" ht="16">
      <c r="A10" s="2" t="s">
        <v>44</v>
      </c>
      <c r="B10" s="3" t="s">
        <v>31</v>
      </c>
      <c r="C10" s="3">
        <v>3.5999999999999999E-3</v>
      </c>
      <c r="D10" s="5"/>
      <c r="E10" t="s">
        <v>89</v>
      </c>
      <c r="F10" s="1">
        <v>0</v>
      </c>
      <c r="G10" s="1">
        <v>0.05</v>
      </c>
      <c r="H10" s="1">
        <v>0</v>
      </c>
      <c r="I10" s="1">
        <v>0</v>
      </c>
      <c r="J10" s="1">
        <v>0</v>
      </c>
      <c r="K10" s="1">
        <v>0</v>
      </c>
      <c r="L10" s="1">
        <v>0.05</v>
      </c>
      <c r="M10" s="1">
        <v>0</v>
      </c>
      <c r="N10" s="1">
        <v>-0.28000000000000003</v>
      </c>
      <c r="O10" s="1">
        <v>0.12</v>
      </c>
      <c r="P10" s="1">
        <v>0</v>
      </c>
      <c r="Q10" s="1">
        <v>0</v>
      </c>
      <c r="R10" s="1">
        <v>0</v>
      </c>
      <c r="S10" s="1">
        <v>0.18</v>
      </c>
      <c r="T10" s="1">
        <v>0</v>
      </c>
      <c r="U10" s="1">
        <v>0</v>
      </c>
      <c r="V10" s="1">
        <v>0</v>
      </c>
      <c r="W10" s="1">
        <v>0</v>
      </c>
    </row>
    <row r="11" spans="1:23" ht="16">
      <c r="A11" s="2" t="s">
        <v>45</v>
      </c>
      <c r="B11" s="3" t="s">
        <v>32</v>
      </c>
      <c r="C11" s="3">
        <v>8.6999999999999994E-3</v>
      </c>
      <c r="D11" s="5"/>
      <c r="E11" t="s">
        <v>90</v>
      </c>
      <c r="F11" s="1">
        <v>0</v>
      </c>
      <c r="G11" s="1">
        <v>0</v>
      </c>
      <c r="H11" s="1">
        <v>0.05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0.05</v>
      </c>
      <c r="O11" s="1">
        <v>-0.4</v>
      </c>
      <c r="P11" s="1">
        <v>0.12</v>
      </c>
      <c r="Q11" s="1">
        <v>0</v>
      </c>
      <c r="R11" s="1">
        <v>0</v>
      </c>
      <c r="S11" s="1">
        <v>0</v>
      </c>
      <c r="T11" s="1">
        <v>0.18</v>
      </c>
      <c r="U11" s="1">
        <v>0</v>
      </c>
      <c r="V11" s="1">
        <v>0</v>
      </c>
      <c r="W11" s="1">
        <v>0</v>
      </c>
    </row>
    <row r="12" spans="1:23" ht="16">
      <c r="A12" s="2" t="s">
        <v>46</v>
      </c>
      <c r="B12" s="3" t="s">
        <v>33</v>
      </c>
      <c r="C12" s="3">
        <v>2.0899999999999998E-2</v>
      </c>
      <c r="D12" s="5"/>
      <c r="E12" t="s">
        <v>91</v>
      </c>
      <c r="F12" s="1">
        <v>0</v>
      </c>
      <c r="G12" s="1">
        <v>0</v>
      </c>
      <c r="H12" s="1">
        <v>0</v>
      </c>
      <c r="I12" s="1">
        <v>0.05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0.05</v>
      </c>
      <c r="P12" s="1">
        <v>-0.39999999999999902</v>
      </c>
      <c r="Q12" s="1">
        <v>0.12</v>
      </c>
      <c r="R12" s="1">
        <v>0</v>
      </c>
      <c r="S12" s="1">
        <v>0</v>
      </c>
      <c r="T12" s="1">
        <v>0</v>
      </c>
      <c r="U12" s="1">
        <v>0.18</v>
      </c>
      <c r="V12" s="1">
        <v>0</v>
      </c>
      <c r="W12" s="1">
        <v>0</v>
      </c>
    </row>
    <row r="13" spans="1:23" ht="16">
      <c r="A13" s="2" t="s">
        <v>47</v>
      </c>
      <c r="B13" s="3" t="s">
        <v>34</v>
      </c>
      <c r="C13" s="3">
        <v>5.0099999999999999E-2</v>
      </c>
      <c r="D13" s="5"/>
      <c r="E13" t="s">
        <v>92</v>
      </c>
      <c r="F13" s="1">
        <v>0</v>
      </c>
      <c r="G13" s="1">
        <v>0</v>
      </c>
      <c r="H13" s="1">
        <v>0</v>
      </c>
      <c r="I13" s="1">
        <v>0</v>
      </c>
      <c r="J13" s="1">
        <v>0.05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0.05</v>
      </c>
      <c r="Q13" s="1">
        <v>-0.4</v>
      </c>
      <c r="R13" s="1">
        <v>0.12</v>
      </c>
      <c r="S13" s="1">
        <v>0</v>
      </c>
      <c r="T13" s="1">
        <v>0</v>
      </c>
      <c r="U13" s="1">
        <v>0</v>
      </c>
      <c r="V13" s="1">
        <v>0.18</v>
      </c>
      <c r="W13" s="1">
        <v>0</v>
      </c>
    </row>
    <row r="14" spans="1:23" ht="16">
      <c r="A14" s="2" t="s">
        <v>48</v>
      </c>
      <c r="B14" s="3" t="s">
        <v>50</v>
      </c>
      <c r="C14" s="3">
        <v>0.1202</v>
      </c>
      <c r="D14" s="5"/>
      <c r="E14" t="s">
        <v>93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0.05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0.05</v>
      </c>
      <c r="R14" s="1">
        <v>-0.28000000000000003</v>
      </c>
      <c r="S14" s="1">
        <v>0</v>
      </c>
      <c r="T14" s="1">
        <v>0</v>
      </c>
      <c r="U14" s="1">
        <v>0</v>
      </c>
      <c r="V14" s="1">
        <v>0</v>
      </c>
      <c r="W14" s="1">
        <v>0.18</v>
      </c>
    </row>
    <row r="15" spans="1:23" ht="16">
      <c r="A15" s="2" t="s">
        <v>49</v>
      </c>
      <c r="B15" s="3" t="s">
        <v>51</v>
      </c>
      <c r="C15" s="3">
        <v>1.2999999999999999E-2</v>
      </c>
      <c r="D15" s="5"/>
      <c r="E15" t="s">
        <v>94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0.05</v>
      </c>
      <c r="N15" s="1">
        <v>0.05</v>
      </c>
      <c r="O15" s="1">
        <v>0</v>
      </c>
      <c r="P15" s="1">
        <v>0</v>
      </c>
      <c r="Q15" s="1">
        <v>0</v>
      </c>
      <c r="R15" s="1">
        <v>0</v>
      </c>
      <c r="S15" s="1">
        <v>-0.219999999999999</v>
      </c>
      <c r="T15" s="1">
        <v>0.12</v>
      </c>
      <c r="U15" s="1">
        <v>0</v>
      </c>
      <c r="V15" s="1">
        <v>0</v>
      </c>
      <c r="W15" s="1">
        <v>0</v>
      </c>
    </row>
    <row r="16" spans="1:23" ht="16">
      <c r="A16" s="2" t="s">
        <v>37</v>
      </c>
      <c r="B16" s="3" t="s">
        <v>52</v>
      </c>
      <c r="C16" s="3">
        <v>3.1300000000000001E-2</v>
      </c>
      <c r="D16" s="5"/>
      <c r="E16" t="s">
        <v>95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0.05</v>
      </c>
      <c r="P16" s="1">
        <v>0</v>
      </c>
      <c r="Q16" s="1">
        <v>0</v>
      </c>
      <c r="R16" s="1">
        <v>0</v>
      </c>
      <c r="S16" s="1">
        <v>0.05</v>
      </c>
      <c r="T16" s="1">
        <v>-0.22</v>
      </c>
      <c r="U16" s="1">
        <v>0.12</v>
      </c>
      <c r="V16" s="1">
        <v>0</v>
      </c>
      <c r="W16" s="1">
        <v>0</v>
      </c>
    </row>
    <row r="17" spans="1:23" ht="16">
      <c r="A17" s="2" t="s">
        <v>132</v>
      </c>
      <c r="B17" s="3" t="s">
        <v>53</v>
      </c>
      <c r="C17" s="3">
        <v>7.51E-2</v>
      </c>
      <c r="D17" s="5"/>
      <c r="E17" t="s">
        <v>96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0.05</v>
      </c>
      <c r="Q17" s="1">
        <v>0</v>
      </c>
      <c r="R17" s="1">
        <v>0</v>
      </c>
      <c r="S17" s="1">
        <v>0</v>
      </c>
      <c r="T17" s="1">
        <v>0.05</v>
      </c>
      <c r="U17" s="1">
        <v>-0.22</v>
      </c>
      <c r="V17" s="1">
        <v>0.12</v>
      </c>
      <c r="W17" s="1">
        <v>0</v>
      </c>
    </row>
    <row r="18" spans="1:23" ht="16">
      <c r="A18" s="2" t="s">
        <v>131</v>
      </c>
      <c r="B18" s="3" t="s">
        <v>54</v>
      </c>
      <c r="C18" s="3">
        <v>0.18029999999999999</v>
      </c>
      <c r="D18" s="5"/>
      <c r="E18" t="s">
        <v>97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0.05</v>
      </c>
      <c r="R18" s="1">
        <v>0</v>
      </c>
      <c r="S18" s="1">
        <v>0</v>
      </c>
      <c r="T18" s="1">
        <v>0</v>
      </c>
      <c r="U18" s="1">
        <v>0.05</v>
      </c>
      <c r="V18" s="1">
        <v>-0.22</v>
      </c>
      <c r="W18" s="1">
        <v>0.12</v>
      </c>
    </row>
    <row r="19" spans="1:23" ht="16">
      <c r="A19" s="2" t="s">
        <v>130</v>
      </c>
      <c r="B19" s="3" t="s">
        <v>55</v>
      </c>
      <c r="C19" s="3">
        <v>0.43280000000000002</v>
      </c>
      <c r="D19" s="5"/>
      <c r="E19" t="s">
        <v>98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0.05</v>
      </c>
      <c r="S19" s="1">
        <v>0</v>
      </c>
      <c r="T19" s="1">
        <v>0</v>
      </c>
      <c r="U19" s="1">
        <v>0</v>
      </c>
      <c r="V19" s="1">
        <v>0.05</v>
      </c>
      <c r="W19" s="1">
        <v>-0.1</v>
      </c>
    </row>
    <row r="20" spans="1:23">
      <c r="C20">
        <f>SUM(C2:C19)</f>
        <v>0.99980000000000002</v>
      </c>
    </row>
  </sheetData>
  <mergeCells count="1">
    <mergeCell ref="A1:C1"/>
  </mergeCells>
  <phoneticPr fontId="1" type="noConversion"/>
  <conditionalFormatting sqref="F2:W19">
    <cfRule type="cellIs" dxfId="1" priority="1" operator="lessThan">
      <formula>0</formula>
    </cfRule>
    <cfRule type="colorScale" priority="2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6983-FE6F-ED45-BFD2-9EB2479E30BE}">
  <dimension ref="A1:T18"/>
  <sheetViews>
    <sheetView zoomScale="168" zoomScaleNormal="168" workbookViewId="0">
      <selection activeCell="C2" sqref="C2:C17"/>
    </sheetView>
  </sheetViews>
  <sheetFormatPr baseColWidth="10" defaultRowHeight="15"/>
  <cols>
    <col min="4" max="20" width="6.1640625" customWidth="1"/>
  </cols>
  <sheetData>
    <row r="1" spans="1:20">
      <c r="A1" s="7" t="s">
        <v>75</v>
      </c>
      <c r="B1" s="6"/>
      <c r="C1" s="6"/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</row>
    <row r="2" spans="1:20">
      <c r="A2" t="s">
        <v>58</v>
      </c>
      <c r="B2" t="s">
        <v>56</v>
      </c>
      <c r="C2">
        <v>3.8999999999999998E-3</v>
      </c>
      <c r="D2" t="s">
        <v>81</v>
      </c>
      <c r="E2" s="22">
        <v>-0.3</v>
      </c>
      <c r="F2" s="22">
        <v>1.4999999999999999E-2</v>
      </c>
      <c r="G2" s="22">
        <v>0.16500000000000001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0.12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</row>
    <row r="3" spans="1:20">
      <c r="A3" t="s">
        <v>59</v>
      </c>
      <c r="B3" t="s">
        <v>74</v>
      </c>
      <c r="C3">
        <v>6.9999999999999999E-4</v>
      </c>
      <c r="D3" t="s">
        <v>82</v>
      </c>
      <c r="E3" s="22">
        <v>0.05</v>
      </c>
      <c r="F3" s="22">
        <f>-J3-N3-E3</f>
        <v>-0.33500000000000002</v>
      </c>
      <c r="G3" s="22">
        <v>0</v>
      </c>
      <c r="H3" s="22">
        <v>0</v>
      </c>
      <c r="I3" s="22">
        <v>0</v>
      </c>
      <c r="J3" s="22">
        <v>0.16500000000000001</v>
      </c>
      <c r="K3" s="22">
        <v>0</v>
      </c>
      <c r="L3" s="22">
        <v>0</v>
      </c>
      <c r="M3" s="22">
        <v>0</v>
      </c>
      <c r="N3" s="22">
        <v>0.12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</row>
    <row r="4" spans="1:20">
      <c r="A4" t="s">
        <v>60</v>
      </c>
      <c r="B4" t="s">
        <v>25</v>
      </c>
      <c r="C4">
        <v>1.35E-2</v>
      </c>
      <c r="D4" t="s">
        <v>83</v>
      </c>
      <c r="E4" s="22">
        <v>0.05</v>
      </c>
      <c r="F4" s="22">
        <v>0</v>
      </c>
      <c r="G4" s="22">
        <f>-H4-O4-E4-J4</f>
        <v>-0.35000000000000003</v>
      </c>
      <c r="H4" s="22">
        <v>0.16500000000000001</v>
      </c>
      <c r="I4" s="22">
        <v>0</v>
      </c>
      <c r="J4" s="22">
        <v>1.4999999999999999E-2</v>
      </c>
      <c r="K4" s="22">
        <v>0</v>
      </c>
      <c r="L4" s="22">
        <v>0</v>
      </c>
      <c r="M4" s="22">
        <v>0</v>
      </c>
      <c r="N4" s="22">
        <v>0</v>
      </c>
      <c r="O4" s="22">
        <v>0.12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</row>
    <row r="5" spans="1:20">
      <c r="A5" t="s">
        <v>61</v>
      </c>
      <c r="B5" t="s">
        <v>26</v>
      </c>
      <c r="C5">
        <v>4.7E-2</v>
      </c>
      <c r="D5" t="s">
        <v>84</v>
      </c>
      <c r="E5" s="22">
        <v>0</v>
      </c>
      <c r="F5" s="22">
        <v>0</v>
      </c>
      <c r="G5" s="22">
        <v>0.05</v>
      </c>
      <c r="H5" s="22">
        <f>-G5-I5-P5-K5</f>
        <v>-0.35000000000000003</v>
      </c>
      <c r="I5" s="22">
        <v>0.16500000000000001</v>
      </c>
      <c r="J5" s="22">
        <v>0</v>
      </c>
      <c r="K5" s="22">
        <v>1.4999999999999999E-2</v>
      </c>
      <c r="L5" s="22">
        <v>0</v>
      </c>
      <c r="M5" s="22">
        <v>0</v>
      </c>
      <c r="N5" s="22">
        <v>0</v>
      </c>
      <c r="O5" s="22">
        <v>0</v>
      </c>
      <c r="P5" s="22">
        <v>0.12</v>
      </c>
      <c r="Q5" s="22">
        <v>0</v>
      </c>
      <c r="R5" s="22">
        <v>0</v>
      </c>
      <c r="S5" s="22">
        <v>0</v>
      </c>
      <c r="T5" s="22">
        <v>0</v>
      </c>
    </row>
    <row r="6" spans="1:20">
      <c r="A6" t="s">
        <v>62</v>
      </c>
      <c r="B6" t="s">
        <v>27</v>
      </c>
      <c r="C6">
        <v>0.16189999999999999</v>
      </c>
      <c r="D6" t="s">
        <v>85</v>
      </c>
      <c r="E6" s="22">
        <v>0</v>
      </c>
      <c r="F6" s="22">
        <v>0</v>
      </c>
      <c r="G6" s="22">
        <v>0</v>
      </c>
      <c r="H6" s="22">
        <v>0.05</v>
      </c>
      <c r="I6" s="22">
        <f>-H6-Q6-L6</f>
        <v>-0.185</v>
      </c>
      <c r="J6" s="22">
        <v>0</v>
      </c>
      <c r="K6" s="22">
        <v>0</v>
      </c>
      <c r="L6" s="22">
        <v>1.4999999999999999E-2</v>
      </c>
      <c r="M6" s="22">
        <v>0</v>
      </c>
      <c r="N6" s="22">
        <v>0</v>
      </c>
      <c r="O6" s="22">
        <v>0</v>
      </c>
      <c r="P6" s="22">
        <v>0</v>
      </c>
      <c r="Q6" s="22">
        <v>0.12</v>
      </c>
      <c r="R6" s="22">
        <v>0</v>
      </c>
      <c r="S6" s="22">
        <v>0</v>
      </c>
      <c r="T6" s="22">
        <v>0</v>
      </c>
    </row>
    <row r="7" spans="1:20">
      <c r="A7" t="s">
        <v>63</v>
      </c>
      <c r="B7" t="s">
        <v>28</v>
      </c>
      <c r="C7">
        <v>2.8E-3</v>
      </c>
      <c r="D7" t="s">
        <v>86</v>
      </c>
      <c r="E7" s="22">
        <v>0</v>
      </c>
      <c r="F7" s="22">
        <v>0.05</v>
      </c>
      <c r="G7" s="22">
        <v>0.05</v>
      </c>
      <c r="H7" s="22">
        <v>0</v>
      </c>
      <c r="I7" s="22">
        <v>0</v>
      </c>
      <c r="J7" s="22">
        <f>-F7-G7-K7-R7</f>
        <v>-0.38500000000000001</v>
      </c>
      <c r="K7" s="22">
        <v>0.16500000000000001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0.12</v>
      </c>
      <c r="S7" s="22">
        <v>0</v>
      </c>
      <c r="T7" s="22">
        <v>0</v>
      </c>
    </row>
    <row r="8" spans="1:20">
      <c r="A8" t="s">
        <v>64</v>
      </c>
      <c r="B8" t="s">
        <v>29</v>
      </c>
      <c r="C8">
        <v>1.17E-2</v>
      </c>
      <c r="D8" t="s">
        <v>87</v>
      </c>
      <c r="E8" s="22">
        <v>0</v>
      </c>
      <c r="F8" s="22">
        <v>0</v>
      </c>
      <c r="G8" s="22">
        <v>0</v>
      </c>
      <c r="H8" s="22">
        <v>0.05</v>
      </c>
      <c r="I8" s="22">
        <v>0</v>
      </c>
      <c r="J8" s="22">
        <v>0.05</v>
      </c>
      <c r="K8" s="22">
        <f>-H8-J8-L8-S8</f>
        <v>-0.38500000000000001</v>
      </c>
      <c r="L8" s="22">
        <v>0.16500000000000001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0.12</v>
      </c>
      <c r="T8" s="22">
        <v>0</v>
      </c>
    </row>
    <row r="9" spans="1:20">
      <c r="A9" t="s">
        <v>65</v>
      </c>
      <c r="B9" t="s">
        <v>30</v>
      </c>
      <c r="C9">
        <v>5.2699999999999997E-2</v>
      </c>
      <c r="D9" t="s">
        <v>88</v>
      </c>
      <c r="E9" s="22">
        <v>0</v>
      </c>
      <c r="F9" s="22">
        <v>0</v>
      </c>
      <c r="G9" s="22">
        <v>0</v>
      </c>
      <c r="H9" s="22">
        <v>0</v>
      </c>
      <c r="I9" s="22">
        <v>0.05</v>
      </c>
      <c r="J9" s="22">
        <v>0</v>
      </c>
      <c r="K9" s="22">
        <v>0.05</v>
      </c>
      <c r="L9" s="22">
        <f>-I9-K9-T9</f>
        <v>-0.22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0.12</v>
      </c>
    </row>
    <row r="10" spans="1:20">
      <c r="A10" t="s">
        <v>66</v>
      </c>
      <c r="B10" t="s">
        <v>31</v>
      </c>
      <c r="C10">
        <v>9.1000000000000004E-3</v>
      </c>
      <c r="D10" t="s">
        <v>89</v>
      </c>
      <c r="E10" s="22">
        <v>0.05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f>-E10-N10-O10</f>
        <v>-0.23</v>
      </c>
      <c r="N10" s="22">
        <v>1.4999999999999999E-2</v>
      </c>
      <c r="O10" s="22">
        <v>0.16500000000000001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</row>
    <row r="11" spans="1:20">
      <c r="A11" t="s">
        <v>67</v>
      </c>
      <c r="B11" t="s">
        <v>32</v>
      </c>
      <c r="C11">
        <v>8.0000000000000004E-4</v>
      </c>
      <c r="D11" t="s">
        <v>90</v>
      </c>
      <c r="E11" s="22">
        <v>0</v>
      </c>
      <c r="F11" s="22">
        <v>0.05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0.05</v>
      </c>
      <c r="N11" s="22">
        <f>-F11-R11-M11</f>
        <v>-0.26500000000000001</v>
      </c>
      <c r="O11" s="22">
        <v>0</v>
      </c>
      <c r="P11" s="22">
        <v>0</v>
      </c>
      <c r="Q11" s="22">
        <v>0</v>
      </c>
      <c r="R11" s="22">
        <v>0.16500000000000001</v>
      </c>
      <c r="S11" s="22">
        <v>0</v>
      </c>
      <c r="T11" s="22">
        <v>0</v>
      </c>
    </row>
    <row r="12" spans="1:20">
      <c r="A12" t="s">
        <v>68</v>
      </c>
      <c r="B12" t="s">
        <v>33</v>
      </c>
      <c r="C12">
        <v>3.1600000000000003E-2</v>
      </c>
      <c r="D12" t="s">
        <v>91</v>
      </c>
      <c r="E12" s="22">
        <v>0</v>
      </c>
      <c r="F12" s="22">
        <v>0</v>
      </c>
      <c r="G12" s="22">
        <v>0.05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0.05</v>
      </c>
      <c r="N12" s="22">
        <v>0</v>
      </c>
      <c r="O12" s="22">
        <f>-M12-G12-P12-R12</f>
        <v>-0.28000000000000003</v>
      </c>
      <c r="P12" s="22">
        <v>0.16500000000000001</v>
      </c>
      <c r="Q12" s="22">
        <v>0</v>
      </c>
      <c r="R12" s="22">
        <v>1.4999999999999999E-2</v>
      </c>
      <c r="S12" s="22">
        <v>0</v>
      </c>
      <c r="T12" s="22">
        <v>0</v>
      </c>
    </row>
    <row r="13" spans="1:20">
      <c r="A13" t="s">
        <v>69</v>
      </c>
      <c r="B13" t="s">
        <v>34</v>
      </c>
      <c r="C13">
        <v>0.1111</v>
      </c>
      <c r="D13" t="s">
        <v>92</v>
      </c>
      <c r="E13" s="22">
        <v>0</v>
      </c>
      <c r="F13" s="22">
        <v>0</v>
      </c>
      <c r="G13" s="22">
        <v>0</v>
      </c>
      <c r="H13" s="22">
        <v>0.05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0.05</v>
      </c>
      <c r="P13" s="22">
        <f>-O13-H13-Q13-S13</f>
        <v>-0.28000000000000003</v>
      </c>
      <c r="Q13" s="22">
        <v>0.16500000000000001</v>
      </c>
      <c r="R13" s="22">
        <v>0</v>
      </c>
      <c r="S13" s="22">
        <v>1.4999999999999999E-2</v>
      </c>
      <c r="T13" s="22">
        <v>0</v>
      </c>
    </row>
    <row r="14" spans="1:20">
      <c r="A14" t="s">
        <v>70</v>
      </c>
      <c r="B14" t="s">
        <v>50</v>
      </c>
      <c r="C14">
        <v>0.39119999999999999</v>
      </c>
      <c r="D14" t="s">
        <v>93</v>
      </c>
      <c r="E14" s="22">
        <v>0</v>
      </c>
      <c r="F14" s="22">
        <v>0</v>
      </c>
      <c r="G14" s="22">
        <v>0</v>
      </c>
      <c r="H14" s="22">
        <v>0</v>
      </c>
      <c r="I14" s="22">
        <v>0.05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0.05</v>
      </c>
      <c r="Q14" s="22">
        <f>-P14-I14-T14</f>
        <v>-0.115</v>
      </c>
      <c r="R14" s="22">
        <v>0</v>
      </c>
      <c r="S14" s="22">
        <v>0</v>
      </c>
      <c r="T14" s="22">
        <v>1.4999999999999999E-2</v>
      </c>
    </row>
    <row r="15" spans="1:20">
      <c r="A15" t="s">
        <v>71</v>
      </c>
      <c r="B15" t="s">
        <v>51</v>
      </c>
      <c r="C15">
        <v>3.5999999999999999E-3</v>
      </c>
      <c r="D15" t="s">
        <v>94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0.05</v>
      </c>
      <c r="K15" s="22">
        <v>0</v>
      </c>
      <c r="L15" s="22">
        <v>0</v>
      </c>
      <c r="M15" s="22">
        <v>0</v>
      </c>
      <c r="N15" s="22">
        <v>0</v>
      </c>
      <c r="O15" s="22">
        <v>0.05</v>
      </c>
      <c r="P15" s="22">
        <v>0</v>
      </c>
      <c r="Q15" s="22">
        <v>0</v>
      </c>
      <c r="R15" s="22">
        <f>-O15-J15-S15</f>
        <v>-0.26500000000000001</v>
      </c>
      <c r="S15" s="22">
        <v>0.16500000000000001</v>
      </c>
      <c r="T15" s="22">
        <v>0</v>
      </c>
    </row>
    <row r="16" spans="1:20">
      <c r="A16" t="s">
        <v>72</v>
      </c>
      <c r="B16" t="s">
        <v>52</v>
      </c>
      <c r="C16">
        <v>1.38E-2</v>
      </c>
      <c r="D16" t="s">
        <v>95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0.05</v>
      </c>
      <c r="L16" s="22">
        <v>0</v>
      </c>
      <c r="M16" s="22">
        <v>0</v>
      </c>
      <c r="N16" s="22">
        <v>0</v>
      </c>
      <c r="O16" s="22">
        <v>0</v>
      </c>
      <c r="P16" s="22">
        <v>0.05</v>
      </c>
      <c r="Q16" s="22">
        <v>0</v>
      </c>
      <c r="R16" s="22">
        <v>0</v>
      </c>
      <c r="S16" s="22">
        <f>-P16-K16-T16</f>
        <v>-0.26500000000000001</v>
      </c>
      <c r="T16" s="22">
        <v>0.16500000000000001</v>
      </c>
    </row>
    <row r="17" spans="1:20">
      <c r="A17" t="s">
        <v>73</v>
      </c>
      <c r="B17" t="s">
        <v>53</v>
      </c>
      <c r="C17">
        <v>0.1447</v>
      </c>
      <c r="D17" t="s">
        <v>96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0.05</v>
      </c>
      <c r="M17" s="22">
        <v>0</v>
      </c>
      <c r="N17" s="22">
        <v>0</v>
      </c>
      <c r="O17" s="22">
        <v>0</v>
      </c>
      <c r="P17" s="22">
        <v>0</v>
      </c>
      <c r="Q17" s="22">
        <v>0.05</v>
      </c>
      <c r="R17" s="22">
        <v>0</v>
      </c>
      <c r="S17" s="22">
        <v>0</v>
      </c>
      <c r="T17" s="22">
        <f>-Q17-L17</f>
        <v>-0.1</v>
      </c>
    </row>
    <row r="18" spans="1:20">
      <c r="C18">
        <f>SUM(C2:C17)</f>
        <v>1.0001</v>
      </c>
    </row>
  </sheetData>
  <mergeCells count="1">
    <mergeCell ref="A1:C1"/>
  </mergeCells>
  <phoneticPr fontId="1" type="noConversion"/>
  <conditionalFormatting sqref="E2:T17">
    <cfRule type="cellIs" dxfId="0" priority="1" operator="lessThan">
      <formula>0</formula>
    </cfRule>
    <cfRule type="colorScale" priority="2">
      <colorScale>
        <cfvo type="num" val="0"/>
        <cfvo type="max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Tolia</dc:creator>
  <cp:lastModifiedBy>Хунсян Чжоу</cp:lastModifiedBy>
  <dcterms:created xsi:type="dcterms:W3CDTF">2015-06-05T18:19:34Z</dcterms:created>
  <dcterms:modified xsi:type="dcterms:W3CDTF">2024-11-28T15:33:42Z</dcterms:modified>
</cp:coreProperties>
</file>