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60034\Desktop\"/>
    </mc:Choice>
  </mc:AlternateContent>
  <xr:revisionPtr revIDLastSave="0" documentId="13_ncr:1_{BF22CD83-22C6-4319-9BBB-D3FEB3F4E6FE}" xr6:coauthVersionLast="41" xr6:coauthVersionMax="41" xr10:uidLastSave="{00000000-0000-0000-0000-000000000000}"/>
  <bookViews>
    <workbookView xWindow="-110" yWindow="-110" windowWidth="19420" windowHeight="10420" xr2:uid="{ED718909-1DEA-41CC-99FB-46E39CB86CCE}"/>
  </bookViews>
  <sheets>
    <sheet name="Расчет 2020.04.17" sheetId="1" r:id="rId1"/>
    <sheet name="ЗИП" sheetId="2" r:id="rId2"/>
  </sheets>
  <definedNames>
    <definedName name="_xlnm._FilterDatabase" localSheetId="0" hidden="1">'Расчет 2020.04.17'!$A$1:$P$23</definedName>
    <definedName name="_Order1" hidden="1">255</definedName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L30" i="1"/>
  <c r="L27" i="1"/>
  <c r="L28" i="1" s="1"/>
  <c r="H31" i="2" l="1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H13" i="2" s="1"/>
  <c r="F14" i="2"/>
  <c r="F13" i="2" s="1"/>
  <c r="H10" i="2"/>
  <c r="F10" i="2"/>
  <c r="H9" i="2"/>
  <c r="F9" i="2"/>
  <c r="H8" i="2"/>
  <c r="F8" i="2"/>
  <c r="H7" i="2"/>
  <c r="F7" i="2"/>
  <c r="H6" i="2"/>
  <c r="H2" i="2" s="1"/>
  <c r="F6" i="2"/>
  <c r="F2" i="2" s="1"/>
  <c r="H5" i="2"/>
  <c r="F5" i="2"/>
  <c r="H4" i="2"/>
  <c r="F4" i="2"/>
  <c r="H3" i="2"/>
  <c r="F3" i="2"/>
  <c r="H27" i="1"/>
  <c r="F27" i="1"/>
  <c r="H21" i="1"/>
  <c r="O21" i="1"/>
  <c r="H20" i="1"/>
  <c r="O20" i="1"/>
  <c r="H19" i="1"/>
  <c r="O19" i="1"/>
  <c r="H18" i="1"/>
  <c r="O18" i="1"/>
  <c r="H17" i="1"/>
  <c r="O17" i="1"/>
  <c r="H16" i="1"/>
  <c r="O16" i="1"/>
  <c r="H15" i="1"/>
  <c r="O15" i="1"/>
  <c r="H14" i="1"/>
  <c r="O14" i="1"/>
  <c r="H13" i="1"/>
  <c r="O13" i="1"/>
  <c r="H12" i="1"/>
  <c r="O12" i="1"/>
  <c r="H11" i="1"/>
  <c r="O11" i="1"/>
  <c r="H10" i="1"/>
  <c r="O10" i="1"/>
  <c r="H9" i="1"/>
  <c r="O9" i="1"/>
  <c r="H8" i="1"/>
  <c r="O8" i="1"/>
  <c r="H7" i="1"/>
  <c r="O7" i="1"/>
  <c r="H6" i="1"/>
  <c r="O6" i="1"/>
  <c r="H5" i="1"/>
  <c r="O5" i="1"/>
  <c r="H4" i="1"/>
  <c r="O4" i="1"/>
  <c r="H3" i="1"/>
  <c r="O3" i="1"/>
  <c r="H1" i="1"/>
  <c r="O23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E23" i="1"/>
  <c r="I3" i="1"/>
  <c r="K3" i="1" s="1"/>
  <c r="I4" i="1"/>
  <c r="K4" i="1" s="1"/>
  <c r="I5" i="1"/>
  <c r="K5" i="1" s="1"/>
  <c r="I6" i="1"/>
  <c r="I7" i="1"/>
  <c r="K7" i="1" s="1"/>
  <c r="I8" i="1"/>
  <c r="K8" i="1" s="1"/>
  <c r="I9" i="1"/>
  <c r="K9" i="1" s="1"/>
  <c r="I10" i="1"/>
  <c r="K10" i="1" s="1"/>
  <c r="I11" i="1"/>
  <c r="I12" i="1"/>
  <c r="K12" i="1" s="1"/>
  <c r="I13" i="1"/>
  <c r="I14" i="1"/>
  <c r="I15" i="1"/>
  <c r="I16" i="1"/>
  <c r="K16" i="1" s="1"/>
  <c r="I17" i="1"/>
  <c r="I18" i="1"/>
  <c r="K18" i="1" s="1"/>
  <c r="I19" i="1"/>
  <c r="K19" i="1" s="1"/>
  <c r="I20" i="1"/>
  <c r="K20" i="1" s="1"/>
  <c r="I21" i="1"/>
  <c r="K21" i="1" s="1"/>
  <c r="J3" i="1"/>
  <c r="J4" i="1"/>
  <c r="J5" i="1"/>
  <c r="J6" i="1"/>
  <c r="K6" i="1" s="1"/>
  <c r="J7" i="1"/>
  <c r="J8" i="1"/>
  <c r="J9" i="1"/>
  <c r="J10" i="1"/>
  <c r="J11" i="1"/>
  <c r="K11" i="1" s="1"/>
  <c r="J12" i="1"/>
  <c r="J13" i="1"/>
  <c r="K13" i="1" s="1"/>
  <c r="J14" i="1"/>
  <c r="K14" i="1" s="1"/>
  <c r="J15" i="1"/>
  <c r="K15" i="1" s="1"/>
  <c r="J16" i="1"/>
  <c r="J17" i="1"/>
  <c r="K17" i="1" s="1"/>
  <c r="J18" i="1"/>
  <c r="J19" i="1"/>
  <c r="J20" i="1"/>
  <c r="J21" i="1"/>
  <c r="M5" i="1" l="1"/>
  <c r="L5" i="1"/>
  <c r="N5" i="1"/>
  <c r="N4" i="1"/>
  <c r="M4" i="1"/>
  <c r="L4" i="1"/>
  <c r="L16" i="1"/>
  <c r="N16" i="1"/>
  <c r="M16" i="1"/>
  <c r="M3" i="1"/>
  <c r="L3" i="1"/>
  <c r="L23" i="1" s="1"/>
  <c r="K23" i="1"/>
  <c r="N3" i="1"/>
  <c r="N6" i="1"/>
  <c r="M6" i="1"/>
  <c r="L6" i="1"/>
  <c r="M17" i="1"/>
  <c r="N17" i="1"/>
  <c r="L17" i="1"/>
  <c r="M12" i="1"/>
  <c r="L12" i="1"/>
  <c r="N12" i="1"/>
  <c r="M15" i="1"/>
  <c r="N15" i="1"/>
  <c r="L15" i="1"/>
  <c r="M10" i="1"/>
  <c r="N10" i="1"/>
  <c r="L10" i="1"/>
  <c r="M14" i="1"/>
  <c r="N14" i="1"/>
  <c r="L14" i="1"/>
  <c r="L21" i="1"/>
  <c r="M21" i="1"/>
  <c r="N21" i="1"/>
  <c r="M9" i="1"/>
  <c r="L9" i="1"/>
  <c r="N9" i="1"/>
  <c r="L13" i="1"/>
  <c r="N13" i="1"/>
  <c r="M13" i="1"/>
  <c r="M19" i="1"/>
  <c r="L19" i="1"/>
  <c r="N19" i="1"/>
  <c r="M7" i="1"/>
  <c r="L7" i="1"/>
  <c r="N7" i="1"/>
  <c r="N20" i="1"/>
  <c r="M20" i="1"/>
  <c r="L20" i="1"/>
  <c r="N8" i="1"/>
  <c r="M8" i="1"/>
  <c r="L8" i="1"/>
  <c r="N11" i="1"/>
  <c r="M11" i="1"/>
  <c r="L11" i="1"/>
  <c r="N18" i="1"/>
  <c r="M18" i="1"/>
  <c r="L18" i="1"/>
  <c r="P23" i="1"/>
  <c r="M23" i="1" l="1"/>
  <c r="N23" i="1"/>
  <c r="L32" i="1" s="1"/>
</calcChain>
</file>

<file path=xl/sharedStrings.xml><?xml version="1.0" encoding="utf-8"?>
<sst xmlns="http://schemas.openxmlformats.org/spreadsheetml/2006/main" count="154" uniqueCount="127">
  <si>
    <t>Наименование щита</t>
  </si>
  <si>
    <t>Ток КЗ, кА</t>
  </si>
  <si>
    <t>Номинал ввода, А</t>
  </si>
  <si>
    <t>Кол-во колонн</t>
  </si>
  <si>
    <t>Габариты (ВхШхГ, мм)</t>
  </si>
  <si>
    <t>Factory cost 2019, €</t>
  </si>
  <si>
    <t>Cost+, €</t>
  </si>
  <si>
    <t>Tech.risk,€</t>
  </si>
  <si>
    <t>FAT,€</t>
  </si>
  <si>
    <t>Design, €</t>
  </si>
  <si>
    <t>01-PMCC201</t>
  </si>
  <si>
    <t>01-PMCC202</t>
  </si>
  <si>
    <t>01-PMCC203</t>
  </si>
  <si>
    <t>01-MCC101</t>
  </si>
  <si>
    <t>01-MCC201</t>
  </si>
  <si>
    <t>01-MCC202</t>
  </si>
  <si>
    <t>01-MCC203</t>
  </si>
  <si>
    <t>01-MCC204</t>
  </si>
  <si>
    <t>01-MCC205</t>
  </si>
  <si>
    <t>01-MCC206</t>
  </si>
  <si>
    <t>01-SHOB201</t>
  </si>
  <si>
    <t>04-PMCC201</t>
  </si>
  <si>
    <t>04-PMCC202</t>
  </si>
  <si>
    <t>04-MCC101</t>
  </si>
  <si>
    <t>04-MCC201</t>
  </si>
  <si>
    <t>04-MCC202</t>
  </si>
  <si>
    <t>04-MCC203</t>
  </si>
  <si>
    <t>04-MCC204</t>
  </si>
  <si>
    <t>04-SHOB201</t>
  </si>
  <si>
    <t>Transfer price</t>
  </si>
  <si>
    <t>Конденсаторные установки</t>
  </si>
  <si>
    <t>Референс</t>
  </si>
  <si>
    <t>Мощность</t>
  </si>
  <si>
    <t>Кол-во</t>
  </si>
  <si>
    <t>CSC за шт., €</t>
  </si>
  <si>
    <t>CSC итого, €</t>
  </si>
  <si>
    <t>TP за шт., RUB</t>
  </si>
  <si>
    <t>TP итого, RUB</t>
  </si>
  <si>
    <t>VLVAW2N03510AA</t>
  </si>
  <si>
    <t>№</t>
  </si>
  <si>
    <t>Наименование / Description</t>
  </si>
  <si>
    <t>Референс
Reference</t>
  </si>
  <si>
    <t>Количество 
Quantity</t>
  </si>
  <si>
    <t>CSC, € per unit</t>
  </si>
  <si>
    <t>CSC, € TOTAL</t>
  </si>
  <si>
    <t>TP, RUB per unit</t>
  </si>
  <si>
    <t>TP, RUB TOTAL</t>
  </si>
  <si>
    <t>For Commissioning and Start Up</t>
  </si>
  <si>
    <t>Автоматический выключатель / Miniature circuit breaker ACTI9 IC60N 2P 4A C</t>
  </si>
  <si>
    <t>A9F74204</t>
  </si>
  <si>
    <t>Промежуточное реле / Auxiliary relay</t>
  </si>
  <si>
    <t>RXM4AB1P7</t>
  </si>
  <si>
    <t>Кнопка управления / Pushbutton</t>
  </si>
  <si>
    <t>XB4BA21</t>
  </si>
  <si>
    <t>Индикаторная лампа зеленая / Pilot light green</t>
  </si>
  <si>
    <t>XB4BVM3</t>
  </si>
  <si>
    <t>Индикаторная лампа красная / Pilot light red</t>
  </si>
  <si>
    <t>XB4BVM4</t>
  </si>
  <si>
    <t>Индикаторная лампа желтая / Pilot light yellow</t>
  </si>
  <si>
    <t>XB4BVM5</t>
  </si>
  <si>
    <t>НО контакт / NO screw terminal contact</t>
  </si>
  <si>
    <t>ZBE101</t>
  </si>
  <si>
    <t>НЗ контакт / NC screw terminal contact</t>
  </si>
  <si>
    <t>ZBE102</t>
  </si>
  <si>
    <t>For two years operation</t>
  </si>
  <si>
    <t>Контактный блок 2НО+2НЗ / Contacts block 2NO+2NC</t>
  </si>
  <si>
    <t>LADN22</t>
  </si>
  <si>
    <t xml:space="preserve">Дополнительный контакт / Auxiliary contact GV2 </t>
  </si>
  <si>
    <t>GVAD1010</t>
  </si>
  <si>
    <t>Дополнительный контакт / Auxiliary contact NSX</t>
  </si>
  <si>
    <t>29450</t>
  </si>
  <si>
    <t>Контактор / Contactor 3P LC1D 18A</t>
  </si>
  <si>
    <t>LC1D18P7</t>
  </si>
  <si>
    <t>Контактор / Contactor 3P LC1D 40A</t>
  </si>
  <si>
    <t>LC1D25P7</t>
  </si>
  <si>
    <t>Контактор / Contactor 3P LC1D 80A</t>
  </si>
  <si>
    <t>LC1D80P7</t>
  </si>
  <si>
    <t>Трансформатор тока / Current transformer</t>
  </si>
  <si>
    <t>METSECT5DC400</t>
  </si>
  <si>
    <t>Ограничитель тока / Limiter current module</t>
  </si>
  <si>
    <t>LA9LB920</t>
  </si>
  <si>
    <t>Поворотная рукоятка / Rotary handle</t>
  </si>
  <si>
    <t>LV429338</t>
  </si>
  <si>
    <t>Переключатель вольтметра / Voltmeter selector switch</t>
  </si>
  <si>
    <t>16018</t>
  </si>
  <si>
    <t>2350x8075x1475</t>
  </si>
  <si>
    <t>2350x7425x1075</t>
  </si>
  <si>
    <t>2350x11775x1075</t>
  </si>
  <si>
    <t>2350x11125x1075</t>
  </si>
  <si>
    <t>2350x5925x1075</t>
  </si>
  <si>
    <t>2350x10475x1075</t>
  </si>
  <si>
    <t>2350x7875x1075</t>
  </si>
  <si>
    <t>2350x9175x1075</t>
  </si>
  <si>
    <t>2350x3975x1075</t>
  </si>
  <si>
    <t>2350x7225x1075</t>
  </si>
  <si>
    <t>2350x5275x1075</t>
  </si>
  <si>
    <t>2350x6575x1075</t>
  </si>
  <si>
    <t>Okken</t>
  </si>
  <si>
    <t>Comments</t>
  </si>
  <si>
    <t>TP</t>
  </si>
  <si>
    <t>Euro</t>
  </si>
  <si>
    <t>1.</t>
  </si>
  <si>
    <t>Стоимоть FAT от завода не учтена</t>
  </si>
  <si>
    <t>Upstream margin</t>
  </si>
  <si>
    <t>2.</t>
  </si>
  <si>
    <t>Часы на FAT включены в объёме двух недель</t>
  </si>
  <si>
    <t>Hours</t>
  </si>
  <si>
    <t>hours, rate 2700 RUB/hour</t>
  </si>
  <si>
    <t>3.</t>
  </si>
  <si>
    <t>ТР на условиях доставки до таможни в Москве</t>
  </si>
  <si>
    <t>Custom clearance</t>
  </si>
  <si>
    <t>4.</t>
  </si>
  <si>
    <t>Доставка готовых шкафов клиенту не учтена</t>
  </si>
  <si>
    <t>Warranty provision</t>
  </si>
  <si>
    <t>5.</t>
  </si>
  <si>
    <t>Упаковка стандартная</t>
  </si>
  <si>
    <t>Risk provision</t>
  </si>
  <si>
    <t>6.</t>
  </si>
  <si>
    <t>Конденсаторные установки - комментарии</t>
  </si>
  <si>
    <t>1. Не включена доставка до подрядчика и Клиента</t>
  </si>
  <si>
    <t>2. Добавить 10% от ТР на доставку из Европы</t>
  </si>
  <si>
    <t>3. Стоимость на условиях самовывоза с Лобни</t>
  </si>
  <si>
    <t>4. ТР в рублях, CSC в евро</t>
  </si>
  <si>
    <t>Packing, €</t>
  </si>
  <si>
    <t>Transport, €</t>
  </si>
  <si>
    <t>Cust.duty, €</t>
  </si>
  <si>
    <t>Warranty, €
30months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</si>
</sst>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i/>
      <sz val="12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ont="0" applyFill="0" applyBorder="0" applyAlignment="0" applyProtection="0">
      <alignment vertical="top"/>
    </xf>
    <xf numFmtId="9" fontId="3" fillId="0" borderId="0" applyFont="0" applyFill="0" applyBorder="0" applyAlignment="0" applyProtection="0"/>
    <xf numFmtId="0" fontId="8" fillId="0" borderId="0">
      <alignment vertical="center"/>
    </xf>
    <xf numFmtId="0" fontId="9" fillId="0" borderId="0"/>
    <xf numFmtId="0" fontId="4" fillId="0" borderId="0"/>
  </cellStyleXfs>
  <cellXfs count="74">
    <xf numFmtId="0" fontId="0" fillId="0" borderId="0" xfId="0"/>
    <xf numFmtId="0" fontId="4" fillId="0" borderId="2" xfId="2" applyBorder="1" applyAlignment="1">
      <alignment horizontal="center" wrapText="1"/>
    </xf>
    <xf numFmtId="0" fontId="4" fillId="0" borderId="2" xfId="2" applyFont="1" applyBorder="1" applyAlignment="1">
      <alignment horizontal="center" wrapText="1"/>
    </xf>
    <xf numFmtId="164" fontId="0" fillId="2" borderId="2" xfId="3" applyNumberFormat="1" applyFont="1" applyFill="1" applyBorder="1" applyAlignment="1">
      <alignment horizontal="center" wrapText="1"/>
    </xf>
    <xf numFmtId="0" fontId="4" fillId="3" borderId="2" xfId="1" applyFont="1" applyFill="1" applyBorder="1" applyAlignment="1">
      <alignment horizontal="center" wrapText="1"/>
    </xf>
    <xf numFmtId="0" fontId="4" fillId="2" borderId="2" xfId="1" applyFont="1" applyFill="1" applyBorder="1" applyAlignment="1">
      <alignment horizontal="center" wrapText="1"/>
    </xf>
    <xf numFmtId="0" fontId="3" fillId="0" borderId="0" xfId="1"/>
    <xf numFmtId="0" fontId="3" fillId="0" borderId="4" xfId="1" applyBorder="1"/>
    <xf numFmtId="0" fontId="3" fillId="0" borderId="5" xfId="1" applyBorder="1"/>
    <xf numFmtId="0" fontId="3" fillId="0" borderId="5" xfId="1" applyBorder="1" applyAlignment="1">
      <alignment horizontal="center"/>
    </xf>
    <xf numFmtId="10" fontId="4" fillId="2" borderId="5" xfId="3" applyNumberFormat="1" applyFont="1" applyFill="1" applyBorder="1" applyAlignment="1">
      <alignment horizontal="center"/>
    </xf>
    <xf numFmtId="0" fontId="3" fillId="3" borderId="5" xfId="1" applyFill="1" applyBorder="1" applyAlignment="1">
      <alignment horizontal="center" wrapText="1"/>
    </xf>
    <xf numFmtId="164" fontId="4" fillId="2" borderId="5" xfId="3" applyNumberFormat="1" applyFont="1" applyFill="1" applyBorder="1" applyAlignment="1">
      <alignment horizontal="center"/>
    </xf>
    <xf numFmtId="0" fontId="3" fillId="2" borderId="5" xfId="1" applyFill="1" applyBorder="1" applyAlignment="1">
      <alignment horizontal="center"/>
    </xf>
    <xf numFmtId="0" fontId="3" fillId="0" borderId="6" xfId="1" applyBorder="1"/>
    <xf numFmtId="0" fontId="3" fillId="0" borderId="6" xfId="1" applyBorder="1" applyAlignment="1">
      <alignment horizontal="center"/>
    </xf>
    <xf numFmtId="0" fontId="5" fillId="0" borderId="6" xfId="1" applyFont="1" applyBorder="1" applyAlignment="1">
      <alignment horizontal="center"/>
    </xf>
    <xf numFmtId="3" fontId="3" fillId="2" borderId="6" xfId="1" applyNumberFormat="1" applyFill="1" applyBorder="1"/>
    <xf numFmtId="0" fontId="4" fillId="3" borderId="6" xfId="1" applyFont="1" applyFill="1" applyBorder="1" applyAlignment="1">
      <alignment horizontal="center" wrapText="1"/>
    </xf>
    <xf numFmtId="0" fontId="5" fillId="0" borderId="7" xfId="1" applyFont="1" applyBorder="1" applyAlignment="1">
      <alignment horizontal="center"/>
    </xf>
    <xf numFmtId="0" fontId="3" fillId="0" borderId="7" xfId="1" applyBorder="1" applyAlignment="1">
      <alignment horizontal="center"/>
    </xf>
    <xf numFmtId="0" fontId="5" fillId="0" borderId="6" xfId="1" applyFont="1" applyBorder="1" applyAlignment="1">
      <alignment horizontal="center" wrapText="1"/>
    </xf>
    <xf numFmtId="0" fontId="4" fillId="3" borderId="7" xfId="1" applyFont="1" applyFill="1" applyBorder="1" applyAlignment="1">
      <alignment horizontal="center" wrapText="1"/>
    </xf>
    <xf numFmtId="0" fontId="3" fillId="0" borderId="0" xfId="1" applyFill="1"/>
    <xf numFmtId="0" fontId="3" fillId="0" borderId="0" xfId="1" applyFill="1" applyAlignment="1">
      <alignment horizontal="center"/>
    </xf>
    <xf numFmtId="0" fontId="6" fillId="0" borderId="8" xfId="1" applyFont="1" applyFill="1" applyBorder="1" applyAlignment="1">
      <alignment horizontal="center"/>
    </xf>
    <xf numFmtId="3" fontId="7" fillId="0" borderId="0" xfId="1" applyNumberFormat="1" applyFont="1" applyFill="1" applyAlignment="1">
      <alignment horizontal="center"/>
    </xf>
    <xf numFmtId="0" fontId="6" fillId="0" borderId="8" xfId="1" applyFont="1" applyFill="1" applyBorder="1" applyAlignment="1"/>
    <xf numFmtId="0" fontId="6" fillId="0" borderId="0" xfId="1" applyFont="1" applyFill="1" applyBorder="1" applyAlignment="1"/>
    <xf numFmtId="3" fontId="6" fillId="0" borderId="0" xfId="1" applyNumberFormat="1" applyFont="1" applyFill="1"/>
    <xf numFmtId="3" fontId="7" fillId="0" borderId="0" xfId="1" applyNumberFormat="1" applyFont="1" applyFill="1"/>
    <xf numFmtId="0" fontId="3" fillId="0" borderId="0" xfId="1" applyAlignment="1">
      <alignment horizontal="center"/>
    </xf>
    <xf numFmtId="0" fontId="6" fillId="0" borderId="0" xfId="1" applyFont="1"/>
    <xf numFmtId="10" fontId="6" fillId="0" borderId="0" xfId="1" applyNumberFormat="1" applyFont="1"/>
    <xf numFmtId="0" fontId="8" fillId="0" borderId="7" xfId="4" applyBorder="1" applyAlignment="1"/>
    <xf numFmtId="0" fontId="8" fillId="0" borderId="7" xfId="4" applyBorder="1" applyAlignment="1">
      <alignment horizontal="center"/>
    </xf>
    <xf numFmtId="0" fontId="8" fillId="0" borderId="7" xfId="4" applyBorder="1" applyAlignment="1">
      <alignment horizontal="center" wrapText="1"/>
    </xf>
    <xf numFmtId="0" fontId="3" fillId="0" borderId="7" xfId="1" applyBorder="1"/>
    <xf numFmtId="4" fontId="3" fillId="0" borderId="7" xfId="1" applyNumberFormat="1" applyBorder="1"/>
    <xf numFmtId="0" fontId="2" fillId="0" borderId="7" xfId="5" applyFont="1" applyBorder="1" applyAlignment="1">
      <alignment horizontal="center"/>
    </xf>
    <xf numFmtId="0" fontId="2" fillId="0" borderId="7" xfId="5" applyFont="1" applyBorder="1" applyAlignment="1">
      <alignment horizontal="center" wrapText="1"/>
    </xf>
    <xf numFmtId="0" fontId="2" fillId="0" borderId="7" xfId="5" applyFont="1" applyFill="1" applyBorder="1" applyAlignment="1">
      <alignment horizontal="center"/>
    </xf>
    <xf numFmtId="0" fontId="9" fillId="0" borderId="0" xfId="5"/>
    <xf numFmtId="0" fontId="2" fillId="4" borderId="7" xfId="5" applyFont="1" applyFill="1" applyBorder="1" applyAlignment="1">
      <alignment horizontal="center"/>
    </xf>
    <xf numFmtId="0" fontId="10" fillId="4" borderId="0" xfId="6" applyFont="1" applyFill="1"/>
    <xf numFmtId="0" fontId="2" fillId="4" borderId="7" xfId="5" applyFont="1" applyFill="1" applyBorder="1" applyAlignment="1">
      <alignment horizontal="center" wrapText="1"/>
    </xf>
    <xf numFmtId="2" fontId="2" fillId="4" borderId="7" xfId="5" applyNumberFormat="1" applyFont="1" applyFill="1" applyBorder="1" applyAlignment="1">
      <alignment horizontal="center"/>
    </xf>
    <xf numFmtId="0" fontId="9" fillId="0" borderId="7" xfId="5" applyBorder="1"/>
    <xf numFmtId="0" fontId="9" fillId="0" borderId="7" xfId="5" applyFont="1" applyBorder="1"/>
    <xf numFmtId="2" fontId="9" fillId="0" borderId="7" xfId="5" applyNumberFormat="1" applyBorder="1"/>
    <xf numFmtId="0" fontId="9" fillId="0" borderId="0" xfId="5" applyBorder="1"/>
    <xf numFmtId="1" fontId="9" fillId="0" borderId="0" xfId="5" applyNumberFormat="1" applyBorder="1"/>
    <xf numFmtId="0" fontId="1" fillId="0" borderId="0" xfId="5" applyFont="1" applyBorder="1"/>
    <xf numFmtId="2" fontId="9" fillId="5" borderId="0" xfId="5" applyNumberFormat="1" applyFill="1" applyBorder="1"/>
    <xf numFmtId="2" fontId="9" fillId="0" borderId="0" xfId="5" applyNumberFormat="1" applyBorder="1"/>
    <xf numFmtId="0" fontId="2" fillId="4" borderId="9" xfId="5" applyFont="1" applyFill="1" applyBorder="1" applyAlignment="1">
      <alignment horizontal="center"/>
    </xf>
    <xf numFmtId="0" fontId="10" fillId="4" borderId="9" xfId="6" applyFont="1" applyFill="1" applyBorder="1"/>
    <xf numFmtId="0" fontId="2" fillId="4" borderId="9" xfId="5" applyFont="1" applyFill="1" applyBorder="1" applyAlignment="1">
      <alignment horizontal="center" wrapText="1"/>
    </xf>
    <xf numFmtId="2" fontId="2" fillId="4" borderId="9" xfId="5" applyNumberFormat="1" applyFont="1" applyFill="1" applyBorder="1" applyAlignment="1">
      <alignment horizontal="center"/>
    </xf>
    <xf numFmtId="0" fontId="4" fillId="0" borderId="7" xfId="6" applyFont="1" applyBorder="1" applyAlignment="1">
      <alignment vertical="center"/>
    </xf>
    <xf numFmtId="0" fontId="4" fillId="0" borderId="7" xfId="6" applyFont="1" applyBorder="1" applyAlignment="1">
      <alignment horizontal="center" vertical="center"/>
    </xf>
    <xf numFmtId="0" fontId="9" fillId="0" borderId="7" xfId="5" quotePrefix="1" applyFont="1" applyBorder="1"/>
    <xf numFmtId="0" fontId="1" fillId="0" borderId="7" xfId="5" applyFont="1" applyBorder="1"/>
    <xf numFmtId="0" fontId="11" fillId="0" borderId="0" xfId="0" applyFont="1" applyAlignment="1"/>
    <xf numFmtId="0" fontId="3" fillId="0" borderId="0" xfId="1" applyFont="1"/>
    <xf numFmtId="0" fontId="3" fillId="0" borderId="0" xfId="0" applyFont="1" applyAlignment="1"/>
    <xf numFmtId="0" fontId="12" fillId="0" borderId="0" xfId="0" applyFont="1" applyAlignment="1"/>
    <xf numFmtId="3" fontId="12" fillId="0" borderId="0" xfId="0" applyNumberFormat="1" applyFont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3" fillId="0" borderId="1" xfId="1" applyBorder="1" applyAlignment="1">
      <alignment wrapText="1"/>
    </xf>
    <xf numFmtId="0" fontId="3" fillId="0" borderId="3" xfId="1" applyBorder="1" applyAlignment="1">
      <alignment wrapText="1"/>
    </xf>
    <xf numFmtId="0" fontId="0" fillId="2" borderId="2" xfId="1" applyFont="1" applyFill="1" applyBorder="1" applyAlignment="1">
      <alignment horizontal="center" wrapText="1"/>
    </xf>
    <xf numFmtId="0" fontId="3" fillId="0" borderId="0" xfId="1" applyAlignment="1">
      <alignment wrapText="1"/>
    </xf>
  </cellXfs>
  <cellStyles count="7">
    <cellStyle name="Normal" xfId="0" builtinId="0"/>
    <cellStyle name="Normal 2" xfId="4" xr:uid="{1947231E-A33D-46AC-8CC7-84D457F70AB7}"/>
    <cellStyle name="Normal 2 2" xfId="6" xr:uid="{16CDB1AB-C6C4-4D51-AD10-CD850FC08F6C}"/>
    <cellStyle name="Обычный 2" xfId="5" xr:uid="{36D5EDBD-AD25-4702-90B5-FB8A7E17E4BD}"/>
    <cellStyle name="Обычный 2 2" xfId="2" xr:uid="{96E82310-A816-4D0A-A572-A58B9B2B9A17}"/>
    <cellStyle name="Обычный 5" xfId="1" xr:uid="{EFBFFD39-13B2-4C91-9CA5-5D7C47F47EFF}"/>
    <cellStyle name="Процентный 2 2" xfId="3" xr:uid="{05881CA9-DE4B-426F-8257-04886E804F88}"/>
  </cellStyles>
  <dxfs count="7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5D4D-F486-4733-A2D3-11E4E72EB667}">
  <sheetPr>
    <pageSetUpPr fitToPage="1"/>
  </sheetPr>
  <dimension ref="A1:P35"/>
  <sheetViews>
    <sheetView tabSelected="1" zoomScaleNormal="100" workbookViewId="0">
      <pane ySplit="2" topLeftCell="A3" activePane="bottomLeft" state="frozen"/>
      <selection activeCell="C47" sqref="C47"/>
      <selection pane="bottomLeft" activeCell="A3" sqref="A3"/>
    </sheetView>
  </sheetViews>
  <sheetFormatPr defaultColWidth="9.1796875" defaultRowHeight="12.5"/>
  <cols>
    <col min="1" max="1" width="3" style="6" customWidth="1"/>
    <col min="2" max="2" width="17.1796875" style="6" customWidth="1"/>
    <col min="3" max="3" width="9.90625" style="31" bestFit="1" customWidth="1"/>
    <col min="4" max="4" width="8.1796875" style="31" bestFit="1" customWidth="1"/>
    <col min="5" max="5" width="10" style="31" customWidth="1"/>
    <col min="6" max="6" width="16.1796875" style="6" bestFit="1" customWidth="1"/>
    <col min="7" max="7" width="11.453125" style="6" bestFit="1" customWidth="1"/>
    <col min="8" max="8" width="14.36328125" style="6" customWidth="1"/>
    <col min="9" max="9" width="8.26953125" style="6" customWidth="1"/>
    <col min="10" max="10" width="9.453125" style="6" customWidth="1"/>
    <col min="11" max="11" width="18" style="6" bestFit="1" customWidth="1"/>
    <col min="12" max="12" width="10.08984375" style="6" customWidth="1"/>
    <col min="13" max="13" width="10.6328125" style="6" customWidth="1"/>
    <col min="14" max="14" width="10.1796875" style="6" bestFit="1" customWidth="1"/>
    <col min="15" max="15" width="7.08984375" style="6" customWidth="1"/>
    <col min="16" max="16384" width="9.1796875" style="6"/>
  </cols>
  <sheetData>
    <row r="1" spans="1:16" s="73" customFormat="1" ht="29">
      <c r="A1" s="70"/>
      <c r="B1" s="1" t="s">
        <v>0</v>
      </c>
      <c r="C1" s="1" t="s">
        <v>1</v>
      </c>
      <c r="D1" s="2" t="s">
        <v>2</v>
      </c>
      <c r="E1" s="1" t="s">
        <v>3</v>
      </c>
      <c r="F1" s="71" t="s">
        <v>4</v>
      </c>
      <c r="G1" s="3" t="s">
        <v>5</v>
      </c>
      <c r="H1" s="3" t="str">
        <f>"Factory cost 2019, +"&amp;H2*100&amp;"%, €"</f>
        <v>Factory cost 2019, +5%, €</v>
      </c>
      <c r="I1" s="4" t="s">
        <v>123</v>
      </c>
      <c r="J1" s="4" t="s">
        <v>124</v>
      </c>
      <c r="K1" s="3" t="s">
        <v>6</v>
      </c>
      <c r="L1" s="5" t="s">
        <v>125</v>
      </c>
      <c r="M1" s="5" t="s">
        <v>126</v>
      </c>
      <c r="N1" s="5" t="s">
        <v>7</v>
      </c>
      <c r="O1" s="5" t="s">
        <v>8</v>
      </c>
      <c r="P1" s="72" t="s">
        <v>9</v>
      </c>
    </row>
    <row r="2" spans="1:16" ht="13" thickBot="1">
      <c r="A2" s="7"/>
      <c r="B2" s="8"/>
      <c r="C2" s="9"/>
      <c r="D2" s="9"/>
      <c r="E2" s="9"/>
      <c r="F2" s="8"/>
      <c r="G2" s="10"/>
      <c r="H2" s="10">
        <v>0.05</v>
      </c>
      <c r="I2" s="11">
        <v>370</v>
      </c>
      <c r="J2" s="11">
        <v>3250</v>
      </c>
      <c r="K2" s="10">
        <v>0.21959999999999999</v>
      </c>
      <c r="L2" s="12">
        <v>0.02</v>
      </c>
      <c r="M2" s="13">
        <v>1.2500000000000001E-2</v>
      </c>
      <c r="N2" s="12">
        <v>0.05</v>
      </c>
      <c r="O2" s="13">
        <v>0</v>
      </c>
      <c r="P2" s="13">
        <v>0</v>
      </c>
    </row>
    <row r="3" spans="1:16">
      <c r="A3" s="14">
        <v>1</v>
      </c>
      <c r="B3" s="14" t="s">
        <v>10</v>
      </c>
      <c r="C3" s="15">
        <v>80</v>
      </c>
      <c r="D3" s="16">
        <v>5000</v>
      </c>
      <c r="E3" s="15">
        <v>9</v>
      </c>
      <c r="F3" s="15" t="s">
        <v>85</v>
      </c>
      <c r="G3" s="17">
        <v>127956</v>
      </c>
      <c r="H3" s="17">
        <f>G3*(1+$H$2)</f>
        <v>134353.80000000002</v>
      </c>
      <c r="I3" s="18">
        <f>E3*$I$2</f>
        <v>3330</v>
      </c>
      <c r="J3" s="18">
        <f>CEILING($J$2*E3/13,10)</f>
        <v>2250</v>
      </c>
      <c r="K3" s="17">
        <f>ROUND(SUM(H3:J3)/(1-$K$2),0)</f>
        <v>179310</v>
      </c>
      <c r="L3" s="17">
        <f t="shared" ref="L3:L21" si="0">K3*$L$2</f>
        <v>3586.2000000000003</v>
      </c>
      <c r="M3" s="17">
        <f t="shared" ref="M3:M21" si="1">K3*$M$2</f>
        <v>2241.375</v>
      </c>
      <c r="N3" s="17">
        <f t="shared" ref="N3:N21" si="2">K3*$N$2</f>
        <v>8965.5</v>
      </c>
      <c r="O3" s="17">
        <f>(E3&gt;=10)*1300*$O$2</f>
        <v>0</v>
      </c>
      <c r="P3" s="17">
        <f>E3*6*$P$2</f>
        <v>0</v>
      </c>
    </row>
    <row r="4" spans="1:16">
      <c r="A4" s="14">
        <v>2</v>
      </c>
      <c r="B4" s="14" t="s">
        <v>11</v>
      </c>
      <c r="C4" s="15">
        <v>80</v>
      </c>
      <c r="D4" s="16">
        <v>4000</v>
      </c>
      <c r="E4" s="15">
        <v>8</v>
      </c>
      <c r="F4" s="15" t="s">
        <v>86</v>
      </c>
      <c r="G4" s="17">
        <v>90864</v>
      </c>
      <c r="H4" s="17">
        <f t="shared" ref="H4:H21" si="3">G4*(1+$H$2)</f>
        <v>95407.2</v>
      </c>
      <c r="I4" s="18">
        <f t="shared" ref="I4:I21" si="4">E4*$I$2</f>
        <v>2960</v>
      </c>
      <c r="J4" s="18">
        <f t="shared" ref="J4:J21" si="5">CEILING($J$2*E4/13,10)</f>
        <v>2000</v>
      </c>
      <c r="K4" s="17">
        <f t="shared" ref="K4:K21" si="6">ROUND(SUM(H4:J4)/(1-$K$2),0)</f>
        <v>128610</v>
      </c>
      <c r="L4" s="17">
        <f t="shared" si="0"/>
        <v>2572.2000000000003</v>
      </c>
      <c r="M4" s="17">
        <f t="shared" si="1"/>
        <v>1607.625</v>
      </c>
      <c r="N4" s="17">
        <f t="shared" si="2"/>
        <v>6430.5</v>
      </c>
      <c r="O4" s="17">
        <f t="shared" ref="O4:O21" si="7">(E4&gt;=10)*1300*$O$2</f>
        <v>0</v>
      </c>
      <c r="P4" s="17">
        <f t="shared" ref="P4:P21" si="8">E4*6*$P$2</f>
        <v>0</v>
      </c>
    </row>
    <row r="5" spans="1:16">
      <c r="A5" s="14">
        <v>3</v>
      </c>
      <c r="B5" s="14" t="s">
        <v>12</v>
      </c>
      <c r="C5" s="15">
        <v>80</v>
      </c>
      <c r="D5" s="16">
        <v>4000</v>
      </c>
      <c r="E5" s="15">
        <v>8</v>
      </c>
      <c r="F5" s="15" t="s">
        <v>86</v>
      </c>
      <c r="G5" s="17">
        <v>98192</v>
      </c>
      <c r="H5" s="17">
        <f t="shared" si="3"/>
        <v>103101.6</v>
      </c>
      <c r="I5" s="18">
        <f t="shared" si="4"/>
        <v>2960</v>
      </c>
      <c r="J5" s="18">
        <f t="shared" si="5"/>
        <v>2000</v>
      </c>
      <c r="K5" s="17">
        <f t="shared" si="6"/>
        <v>138470</v>
      </c>
      <c r="L5" s="17">
        <f t="shared" si="0"/>
        <v>2769.4</v>
      </c>
      <c r="M5" s="17">
        <f t="shared" si="1"/>
        <v>1730.875</v>
      </c>
      <c r="N5" s="17">
        <f t="shared" si="2"/>
        <v>6923.5</v>
      </c>
      <c r="O5" s="17">
        <f t="shared" si="7"/>
        <v>0</v>
      </c>
      <c r="P5" s="17">
        <f t="shared" si="8"/>
        <v>0</v>
      </c>
    </row>
    <row r="6" spans="1:16">
      <c r="A6" s="14">
        <v>4</v>
      </c>
      <c r="B6" s="14" t="s">
        <v>13</v>
      </c>
      <c r="C6" s="15">
        <v>65</v>
      </c>
      <c r="D6" s="16">
        <v>2000</v>
      </c>
      <c r="E6" s="15">
        <v>18</v>
      </c>
      <c r="F6" s="15" t="s">
        <v>87</v>
      </c>
      <c r="G6" s="17">
        <v>206340</v>
      </c>
      <c r="H6" s="17">
        <f t="shared" si="3"/>
        <v>216657</v>
      </c>
      <c r="I6" s="18">
        <f t="shared" si="4"/>
        <v>6660</v>
      </c>
      <c r="J6" s="18">
        <f t="shared" si="5"/>
        <v>4500</v>
      </c>
      <c r="K6" s="17">
        <f t="shared" si="6"/>
        <v>291923</v>
      </c>
      <c r="L6" s="17">
        <f t="shared" si="0"/>
        <v>5838.46</v>
      </c>
      <c r="M6" s="17">
        <f t="shared" si="1"/>
        <v>3649.0375000000004</v>
      </c>
      <c r="N6" s="17">
        <f t="shared" si="2"/>
        <v>14596.150000000001</v>
      </c>
      <c r="O6" s="17">
        <f t="shared" si="7"/>
        <v>0</v>
      </c>
      <c r="P6" s="17">
        <f t="shared" si="8"/>
        <v>0</v>
      </c>
    </row>
    <row r="7" spans="1:16">
      <c r="A7" s="14">
        <v>5</v>
      </c>
      <c r="B7" s="14" t="s">
        <v>14</v>
      </c>
      <c r="C7" s="15">
        <v>65</v>
      </c>
      <c r="D7" s="16">
        <v>1600</v>
      </c>
      <c r="E7" s="15">
        <v>17</v>
      </c>
      <c r="F7" s="15" t="s">
        <v>88</v>
      </c>
      <c r="G7" s="17">
        <v>215021</v>
      </c>
      <c r="H7" s="17">
        <f t="shared" si="3"/>
        <v>225772.05000000002</v>
      </c>
      <c r="I7" s="18">
        <f t="shared" si="4"/>
        <v>6290</v>
      </c>
      <c r="J7" s="18">
        <f t="shared" si="5"/>
        <v>4250</v>
      </c>
      <c r="K7" s="17">
        <f t="shared" si="6"/>
        <v>302809</v>
      </c>
      <c r="L7" s="17">
        <f t="shared" si="0"/>
        <v>6056.18</v>
      </c>
      <c r="M7" s="17">
        <f t="shared" si="1"/>
        <v>3785.1125000000002</v>
      </c>
      <c r="N7" s="17">
        <f t="shared" si="2"/>
        <v>15140.45</v>
      </c>
      <c r="O7" s="17">
        <f t="shared" si="7"/>
        <v>0</v>
      </c>
      <c r="P7" s="17">
        <f t="shared" si="8"/>
        <v>0</v>
      </c>
    </row>
    <row r="8" spans="1:16">
      <c r="A8" s="14">
        <v>6</v>
      </c>
      <c r="B8" s="14" t="s">
        <v>15</v>
      </c>
      <c r="C8" s="15">
        <v>65</v>
      </c>
      <c r="D8" s="16">
        <v>1250</v>
      </c>
      <c r="E8" s="15">
        <v>9</v>
      </c>
      <c r="F8" s="15" t="s">
        <v>89</v>
      </c>
      <c r="G8" s="17">
        <v>87270</v>
      </c>
      <c r="H8" s="17">
        <f t="shared" si="3"/>
        <v>91633.5</v>
      </c>
      <c r="I8" s="18">
        <f t="shared" si="4"/>
        <v>3330</v>
      </c>
      <c r="J8" s="18">
        <f t="shared" si="5"/>
        <v>2250</v>
      </c>
      <c r="K8" s="17">
        <f t="shared" si="6"/>
        <v>124569</v>
      </c>
      <c r="L8" s="17">
        <f t="shared" si="0"/>
        <v>2491.38</v>
      </c>
      <c r="M8" s="17">
        <f t="shared" si="1"/>
        <v>1557.1125000000002</v>
      </c>
      <c r="N8" s="17">
        <f t="shared" si="2"/>
        <v>6228.4500000000007</v>
      </c>
      <c r="O8" s="17">
        <f t="shared" si="7"/>
        <v>0</v>
      </c>
      <c r="P8" s="17">
        <f t="shared" si="8"/>
        <v>0</v>
      </c>
    </row>
    <row r="9" spans="1:16">
      <c r="A9" s="14">
        <v>7</v>
      </c>
      <c r="B9" s="14" t="s">
        <v>16</v>
      </c>
      <c r="C9" s="15">
        <v>65</v>
      </c>
      <c r="D9" s="16">
        <v>2500</v>
      </c>
      <c r="E9" s="15">
        <v>16</v>
      </c>
      <c r="F9" s="15" t="s">
        <v>90</v>
      </c>
      <c r="G9" s="17">
        <v>189355</v>
      </c>
      <c r="H9" s="17">
        <f t="shared" si="3"/>
        <v>198822.75</v>
      </c>
      <c r="I9" s="18">
        <f t="shared" si="4"/>
        <v>5920</v>
      </c>
      <c r="J9" s="18">
        <f t="shared" si="5"/>
        <v>4000</v>
      </c>
      <c r="K9" s="17">
        <f t="shared" si="6"/>
        <v>267482</v>
      </c>
      <c r="L9" s="17">
        <f t="shared" si="0"/>
        <v>5349.64</v>
      </c>
      <c r="M9" s="17">
        <f t="shared" si="1"/>
        <v>3343.5250000000001</v>
      </c>
      <c r="N9" s="17">
        <f t="shared" si="2"/>
        <v>13374.1</v>
      </c>
      <c r="O9" s="17">
        <f t="shared" si="7"/>
        <v>0</v>
      </c>
      <c r="P9" s="17">
        <f t="shared" si="8"/>
        <v>0</v>
      </c>
    </row>
    <row r="10" spans="1:16">
      <c r="A10" s="14">
        <v>8</v>
      </c>
      <c r="B10" s="14" t="s">
        <v>17</v>
      </c>
      <c r="C10" s="15">
        <v>65</v>
      </c>
      <c r="D10" s="16">
        <v>2500</v>
      </c>
      <c r="E10" s="15">
        <v>12</v>
      </c>
      <c r="F10" s="15" t="s">
        <v>91</v>
      </c>
      <c r="G10" s="17">
        <v>108854</v>
      </c>
      <c r="H10" s="17">
        <f t="shared" si="3"/>
        <v>114296.70000000001</v>
      </c>
      <c r="I10" s="18">
        <f t="shared" si="4"/>
        <v>4440</v>
      </c>
      <c r="J10" s="18">
        <f t="shared" si="5"/>
        <v>3000</v>
      </c>
      <c r="K10" s="17">
        <f t="shared" si="6"/>
        <v>155993</v>
      </c>
      <c r="L10" s="17">
        <f t="shared" si="0"/>
        <v>3119.86</v>
      </c>
      <c r="M10" s="17">
        <f t="shared" si="1"/>
        <v>1949.9125000000001</v>
      </c>
      <c r="N10" s="17">
        <f t="shared" si="2"/>
        <v>7799.6500000000005</v>
      </c>
      <c r="O10" s="17">
        <f t="shared" si="7"/>
        <v>0</v>
      </c>
      <c r="P10" s="17">
        <f t="shared" si="8"/>
        <v>0</v>
      </c>
    </row>
    <row r="11" spans="1:16">
      <c r="A11" s="14">
        <v>9</v>
      </c>
      <c r="B11" s="14" t="s">
        <v>18</v>
      </c>
      <c r="C11" s="15">
        <v>65</v>
      </c>
      <c r="D11" s="16">
        <v>1250</v>
      </c>
      <c r="E11" s="15">
        <v>14</v>
      </c>
      <c r="F11" s="15" t="s">
        <v>92</v>
      </c>
      <c r="G11" s="17">
        <v>105200</v>
      </c>
      <c r="H11" s="17">
        <f t="shared" si="3"/>
        <v>110460</v>
      </c>
      <c r="I11" s="18">
        <f t="shared" si="4"/>
        <v>5180</v>
      </c>
      <c r="J11" s="18">
        <f t="shared" si="5"/>
        <v>3500</v>
      </c>
      <c r="K11" s="17">
        <f t="shared" si="6"/>
        <v>152665</v>
      </c>
      <c r="L11" s="17">
        <f t="shared" si="0"/>
        <v>3053.3</v>
      </c>
      <c r="M11" s="17">
        <f t="shared" si="1"/>
        <v>1908.3125</v>
      </c>
      <c r="N11" s="17">
        <f t="shared" si="2"/>
        <v>7633.25</v>
      </c>
      <c r="O11" s="17">
        <f t="shared" si="7"/>
        <v>0</v>
      </c>
      <c r="P11" s="17">
        <f t="shared" si="8"/>
        <v>0</v>
      </c>
    </row>
    <row r="12" spans="1:16">
      <c r="A12" s="14">
        <v>10</v>
      </c>
      <c r="B12" s="14" t="s">
        <v>19</v>
      </c>
      <c r="C12" s="15">
        <v>50</v>
      </c>
      <c r="D12" s="16">
        <v>400</v>
      </c>
      <c r="E12" s="15">
        <v>16</v>
      </c>
      <c r="F12" s="15" t="s">
        <v>90</v>
      </c>
      <c r="G12" s="17">
        <v>110676</v>
      </c>
      <c r="H12" s="17">
        <f t="shared" si="3"/>
        <v>116209.8</v>
      </c>
      <c r="I12" s="18">
        <f t="shared" si="4"/>
        <v>5920</v>
      </c>
      <c r="J12" s="18">
        <f t="shared" si="5"/>
        <v>4000</v>
      </c>
      <c r="K12" s="17">
        <f t="shared" si="6"/>
        <v>161622</v>
      </c>
      <c r="L12" s="17">
        <f t="shared" si="0"/>
        <v>3232.44</v>
      </c>
      <c r="M12" s="17">
        <f t="shared" si="1"/>
        <v>2020.2750000000001</v>
      </c>
      <c r="N12" s="17">
        <f t="shared" si="2"/>
        <v>8081.1</v>
      </c>
      <c r="O12" s="17">
        <f t="shared" si="7"/>
        <v>0</v>
      </c>
      <c r="P12" s="17">
        <f t="shared" si="8"/>
        <v>0</v>
      </c>
    </row>
    <row r="13" spans="1:16">
      <c r="A13" s="14">
        <v>11</v>
      </c>
      <c r="B13" s="14" t="s">
        <v>20</v>
      </c>
      <c r="C13" s="15">
        <v>65</v>
      </c>
      <c r="D13" s="16">
        <v>1250</v>
      </c>
      <c r="E13" s="15">
        <v>6</v>
      </c>
      <c r="F13" s="15" t="s">
        <v>93</v>
      </c>
      <c r="G13" s="17">
        <v>43508</v>
      </c>
      <c r="H13" s="17">
        <f t="shared" si="3"/>
        <v>45683.4</v>
      </c>
      <c r="I13" s="18">
        <f t="shared" si="4"/>
        <v>2220</v>
      </c>
      <c r="J13" s="18">
        <f t="shared" si="5"/>
        <v>1500</v>
      </c>
      <c r="K13" s="17">
        <f t="shared" si="6"/>
        <v>63305</v>
      </c>
      <c r="L13" s="17">
        <f t="shared" si="0"/>
        <v>1266.1000000000001</v>
      </c>
      <c r="M13" s="17">
        <f t="shared" si="1"/>
        <v>791.3125</v>
      </c>
      <c r="N13" s="17">
        <f t="shared" si="2"/>
        <v>3165.25</v>
      </c>
      <c r="O13" s="17">
        <f t="shared" si="7"/>
        <v>0</v>
      </c>
      <c r="P13" s="17">
        <f t="shared" si="8"/>
        <v>0</v>
      </c>
    </row>
    <row r="14" spans="1:16">
      <c r="A14" s="14">
        <v>12</v>
      </c>
      <c r="B14" s="14" t="s">
        <v>21</v>
      </c>
      <c r="C14" s="15">
        <v>80</v>
      </c>
      <c r="D14" s="19">
        <v>2500</v>
      </c>
      <c r="E14" s="15">
        <v>11</v>
      </c>
      <c r="F14" s="15" t="s">
        <v>94</v>
      </c>
      <c r="G14" s="17">
        <v>92057</v>
      </c>
      <c r="H14" s="17">
        <f t="shared" si="3"/>
        <v>96659.85</v>
      </c>
      <c r="I14" s="18">
        <f t="shared" si="4"/>
        <v>4070</v>
      </c>
      <c r="J14" s="18">
        <f t="shared" si="5"/>
        <v>2750</v>
      </c>
      <c r="K14" s="17">
        <f t="shared" si="6"/>
        <v>132598</v>
      </c>
      <c r="L14" s="17">
        <f t="shared" si="0"/>
        <v>2651.96</v>
      </c>
      <c r="M14" s="17">
        <f t="shared" si="1"/>
        <v>1657.4750000000001</v>
      </c>
      <c r="N14" s="17">
        <f t="shared" si="2"/>
        <v>6629.9000000000005</v>
      </c>
      <c r="O14" s="17">
        <f t="shared" si="7"/>
        <v>0</v>
      </c>
      <c r="P14" s="17">
        <f t="shared" si="8"/>
        <v>0</v>
      </c>
    </row>
    <row r="15" spans="1:16">
      <c r="A15" s="14">
        <v>13</v>
      </c>
      <c r="B15" s="14" t="s">
        <v>22</v>
      </c>
      <c r="C15" s="15">
        <v>80</v>
      </c>
      <c r="D15" s="19">
        <v>2000</v>
      </c>
      <c r="E15" s="15">
        <v>8</v>
      </c>
      <c r="F15" s="15" t="s">
        <v>95</v>
      </c>
      <c r="G15" s="17">
        <v>60224</v>
      </c>
      <c r="H15" s="17">
        <f t="shared" si="3"/>
        <v>63235.200000000004</v>
      </c>
      <c r="I15" s="18">
        <f t="shared" si="4"/>
        <v>2960</v>
      </c>
      <c r="J15" s="18">
        <f t="shared" si="5"/>
        <v>2000</v>
      </c>
      <c r="K15" s="17">
        <f t="shared" si="6"/>
        <v>87385</v>
      </c>
      <c r="L15" s="17">
        <f t="shared" si="0"/>
        <v>1747.7</v>
      </c>
      <c r="M15" s="17">
        <f t="shared" si="1"/>
        <v>1092.3125</v>
      </c>
      <c r="N15" s="17">
        <f t="shared" si="2"/>
        <v>4369.25</v>
      </c>
      <c r="O15" s="17">
        <f t="shared" si="7"/>
        <v>0</v>
      </c>
      <c r="P15" s="17">
        <f t="shared" si="8"/>
        <v>0</v>
      </c>
    </row>
    <row r="16" spans="1:16">
      <c r="A16" s="14">
        <v>14</v>
      </c>
      <c r="B16" s="14" t="s">
        <v>23</v>
      </c>
      <c r="C16" s="15">
        <v>65</v>
      </c>
      <c r="D16" s="19">
        <v>1600</v>
      </c>
      <c r="E16" s="15">
        <v>16</v>
      </c>
      <c r="F16" s="15" t="s">
        <v>90</v>
      </c>
      <c r="G16" s="17">
        <v>175446</v>
      </c>
      <c r="H16" s="17">
        <f t="shared" si="3"/>
        <v>184218.30000000002</v>
      </c>
      <c r="I16" s="18">
        <f t="shared" si="4"/>
        <v>5920</v>
      </c>
      <c r="J16" s="18">
        <f t="shared" si="5"/>
        <v>4000</v>
      </c>
      <c r="K16" s="17">
        <f t="shared" si="6"/>
        <v>248768</v>
      </c>
      <c r="L16" s="17">
        <f t="shared" si="0"/>
        <v>4975.3599999999997</v>
      </c>
      <c r="M16" s="17">
        <f t="shared" si="1"/>
        <v>3109.6000000000004</v>
      </c>
      <c r="N16" s="17">
        <f t="shared" si="2"/>
        <v>12438.400000000001</v>
      </c>
      <c r="O16" s="17">
        <f t="shared" si="7"/>
        <v>0</v>
      </c>
      <c r="P16" s="17">
        <f t="shared" si="8"/>
        <v>0</v>
      </c>
    </row>
    <row r="17" spans="1:16">
      <c r="A17" s="14">
        <v>15</v>
      </c>
      <c r="B17" s="14" t="s">
        <v>24</v>
      </c>
      <c r="C17" s="15">
        <v>65</v>
      </c>
      <c r="D17" s="19">
        <v>630</v>
      </c>
      <c r="E17" s="15">
        <v>10</v>
      </c>
      <c r="F17" s="15" t="s">
        <v>96</v>
      </c>
      <c r="G17" s="17">
        <v>66961</v>
      </c>
      <c r="H17" s="17">
        <f t="shared" si="3"/>
        <v>70309.05</v>
      </c>
      <c r="I17" s="18">
        <f t="shared" si="4"/>
        <v>3700</v>
      </c>
      <c r="J17" s="18">
        <f t="shared" si="5"/>
        <v>2500</v>
      </c>
      <c r="K17" s="17">
        <f t="shared" si="6"/>
        <v>98038</v>
      </c>
      <c r="L17" s="17">
        <f t="shared" si="0"/>
        <v>1960.76</v>
      </c>
      <c r="M17" s="17">
        <f t="shared" si="1"/>
        <v>1225.4750000000001</v>
      </c>
      <c r="N17" s="17">
        <f t="shared" si="2"/>
        <v>4901.9000000000005</v>
      </c>
      <c r="O17" s="17">
        <f t="shared" si="7"/>
        <v>0</v>
      </c>
      <c r="P17" s="17">
        <f t="shared" si="8"/>
        <v>0</v>
      </c>
    </row>
    <row r="18" spans="1:16">
      <c r="A18" s="14">
        <v>16</v>
      </c>
      <c r="B18" s="14" t="s">
        <v>25</v>
      </c>
      <c r="C18" s="15">
        <v>65</v>
      </c>
      <c r="D18" s="19">
        <v>1250</v>
      </c>
      <c r="E18" s="15">
        <v>10</v>
      </c>
      <c r="F18" s="15" t="s">
        <v>96</v>
      </c>
      <c r="G18" s="17">
        <v>82457</v>
      </c>
      <c r="H18" s="17">
        <f t="shared" si="3"/>
        <v>86579.85</v>
      </c>
      <c r="I18" s="18">
        <f t="shared" si="4"/>
        <v>3700</v>
      </c>
      <c r="J18" s="18">
        <f t="shared" si="5"/>
        <v>2500</v>
      </c>
      <c r="K18" s="17">
        <f t="shared" si="6"/>
        <v>118888</v>
      </c>
      <c r="L18" s="17">
        <f t="shared" si="0"/>
        <v>2377.7600000000002</v>
      </c>
      <c r="M18" s="17">
        <f t="shared" si="1"/>
        <v>1486.1000000000001</v>
      </c>
      <c r="N18" s="17">
        <f t="shared" si="2"/>
        <v>5944.4000000000005</v>
      </c>
      <c r="O18" s="17">
        <f t="shared" si="7"/>
        <v>0</v>
      </c>
      <c r="P18" s="17">
        <f t="shared" si="8"/>
        <v>0</v>
      </c>
    </row>
    <row r="19" spans="1:16">
      <c r="A19" s="14">
        <v>17</v>
      </c>
      <c r="B19" s="14" t="s">
        <v>26</v>
      </c>
      <c r="C19" s="15">
        <v>65</v>
      </c>
      <c r="D19" s="19">
        <v>630</v>
      </c>
      <c r="E19" s="15">
        <v>11</v>
      </c>
      <c r="F19" s="15" t="s">
        <v>94</v>
      </c>
      <c r="G19" s="17">
        <v>111277</v>
      </c>
      <c r="H19" s="17">
        <f t="shared" si="3"/>
        <v>116840.85</v>
      </c>
      <c r="I19" s="18">
        <f t="shared" si="4"/>
        <v>4070</v>
      </c>
      <c r="J19" s="18">
        <f t="shared" si="5"/>
        <v>2750</v>
      </c>
      <c r="K19" s="17">
        <f t="shared" si="6"/>
        <v>158458</v>
      </c>
      <c r="L19" s="17">
        <f t="shared" si="0"/>
        <v>3169.16</v>
      </c>
      <c r="M19" s="17">
        <f t="shared" si="1"/>
        <v>1980.7250000000001</v>
      </c>
      <c r="N19" s="17">
        <f t="shared" si="2"/>
        <v>7922.9000000000005</v>
      </c>
      <c r="O19" s="17">
        <f t="shared" si="7"/>
        <v>0</v>
      </c>
      <c r="P19" s="17">
        <f t="shared" si="8"/>
        <v>0</v>
      </c>
    </row>
    <row r="20" spans="1:16">
      <c r="A20" s="14">
        <v>18</v>
      </c>
      <c r="B20" s="14" t="s">
        <v>27</v>
      </c>
      <c r="C20" s="15">
        <v>50</v>
      </c>
      <c r="D20" s="19">
        <v>400</v>
      </c>
      <c r="E20" s="15">
        <v>12</v>
      </c>
      <c r="F20" s="15" t="s">
        <v>91</v>
      </c>
      <c r="G20" s="17">
        <v>80930</v>
      </c>
      <c r="H20" s="17">
        <f t="shared" si="3"/>
        <v>84976.5</v>
      </c>
      <c r="I20" s="18">
        <f t="shared" si="4"/>
        <v>4440</v>
      </c>
      <c r="J20" s="18">
        <f t="shared" si="5"/>
        <v>3000</v>
      </c>
      <c r="K20" s="17">
        <f t="shared" si="6"/>
        <v>118422</v>
      </c>
      <c r="L20" s="17">
        <f t="shared" si="0"/>
        <v>2368.44</v>
      </c>
      <c r="M20" s="17">
        <f t="shared" si="1"/>
        <v>1480.2750000000001</v>
      </c>
      <c r="N20" s="17">
        <f t="shared" si="2"/>
        <v>5921.1</v>
      </c>
      <c r="O20" s="17">
        <f t="shared" si="7"/>
        <v>0</v>
      </c>
      <c r="P20" s="17">
        <f t="shared" si="8"/>
        <v>0</v>
      </c>
    </row>
    <row r="21" spans="1:16">
      <c r="A21" s="14">
        <v>19</v>
      </c>
      <c r="B21" s="14" t="s">
        <v>28</v>
      </c>
      <c r="C21" s="15">
        <v>65</v>
      </c>
      <c r="D21" s="19">
        <v>1250</v>
      </c>
      <c r="E21" s="15">
        <v>6</v>
      </c>
      <c r="F21" s="15" t="s">
        <v>93</v>
      </c>
      <c r="G21" s="17">
        <v>42927</v>
      </c>
      <c r="H21" s="17">
        <f t="shared" si="3"/>
        <v>45073.35</v>
      </c>
      <c r="I21" s="18">
        <f t="shared" si="4"/>
        <v>2220</v>
      </c>
      <c r="J21" s="18">
        <f t="shared" si="5"/>
        <v>1500</v>
      </c>
      <c r="K21" s="17">
        <f t="shared" si="6"/>
        <v>62524</v>
      </c>
      <c r="L21" s="17">
        <f t="shared" si="0"/>
        <v>1250.48</v>
      </c>
      <c r="M21" s="17">
        <f t="shared" si="1"/>
        <v>781.55000000000007</v>
      </c>
      <c r="N21" s="17">
        <f t="shared" si="2"/>
        <v>3126.2000000000003</v>
      </c>
      <c r="O21" s="17">
        <f t="shared" si="7"/>
        <v>0</v>
      </c>
      <c r="P21" s="17">
        <f t="shared" si="8"/>
        <v>0</v>
      </c>
    </row>
    <row r="22" spans="1:16">
      <c r="A22" s="14"/>
      <c r="B22" s="14"/>
      <c r="C22" s="15"/>
      <c r="D22" s="20"/>
      <c r="E22" s="15"/>
      <c r="F22" s="21"/>
      <c r="G22" s="17"/>
      <c r="H22" s="17"/>
      <c r="I22" s="22"/>
      <c r="J22" s="22"/>
      <c r="K22" s="17"/>
      <c r="L22" s="17"/>
      <c r="M22" s="17"/>
      <c r="N22" s="17"/>
      <c r="O22" s="17"/>
      <c r="P22" s="17"/>
    </row>
    <row r="23" spans="1:16" s="23" customFormat="1" ht="13">
      <c r="C23" s="24"/>
      <c r="D23" s="25"/>
      <c r="E23" s="26">
        <f>SUM(E3:E22)</f>
        <v>217</v>
      </c>
      <c r="F23" s="27" t="s">
        <v>29</v>
      </c>
      <c r="G23" s="28"/>
      <c r="H23" s="28"/>
      <c r="I23" s="28"/>
      <c r="J23" s="28"/>
      <c r="K23" s="29">
        <f t="shared" ref="K23:P23" si="9">SUM(K3:K22)</f>
        <v>2991839</v>
      </c>
      <c r="L23" s="30">
        <f t="shared" si="9"/>
        <v>59836.780000000006</v>
      </c>
      <c r="M23" s="30">
        <f t="shared" si="9"/>
        <v>37397.987500000003</v>
      </c>
      <c r="N23" s="30">
        <f t="shared" si="9"/>
        <v>149591.95000000001</v>
      </c>
      <c r="O23" s="30">
        <f t="shared" si="9"/>
        <v>0</v>
      </c>
      <c r="P23" s="30">
        <f t="shared" si="9"/>
        <v>0</v>
      </c>
    </row>
    <row r="24" spans="1:16" ht="13">
      <c r="F24" s="27"/>
      <c r="G24" s="28"/>
      <c r="H24" s="28"/>
      <c r="I24" s="28"/>
      <c r="J24" s="28"/>
      <c r="K24" s="29"/>
    </row>
    <row r="25" spans="1:16" ht="13">
      <c r="A25" s="6" t="s">
        <v>30</v>
      </c>
      <c r="F25" s="32"/>
      <c r="J25" s="33"/>
    </row>
    <row r="26" spans="1:16" ht="29">
      <c r="A26" s="34"/>
      <c r="B26" s="35" t="s">
        <v>31</v>
      </c>
      <c r="C26" s="35" t="s">
        <v>32</v>
      </c>
      <c r="D26" s="35" t="s">
        <v>33</v>
      </c>
      <c r="E26" s="36" t="s">
        <v>34</v>
      </c>
      <c r="F26" s="36" t="s">
        <v>35</v>
      </c>
      <c r="G26" s="36" t="s">
        <v>36</v>
      </c>
      <c r="H26" s="36" t="s">
        <v>37</v>
      </c>
      <c r="K26" s="63" t="s">
        <v>97</v>
      </c>
      <c r="L26" s="64"/>
      <c r="M26" s="64"/>
      <c r="N26" s="64"/>
      <c r="O26" s="65" t="s">
        <v>98</v>
      </c>
      <c r="P26" s="65"/>
    </row>
    <row r="27" spans="1:16" ht="13">
      <c r="A27" s="37">
        <v>1</v>
      </c>
      <c r="B27" s="37" t="s">
        <v>38</v>
      </c>
      <c r="C27" s="37">
        <v>150</v>
      </c>
      <c r="D27" s="37">
        <v>12</v>
      </c>
      <c r="E27" s="38">
        <v>1407.39</v>
      </c>
      <c r="F27" s="38">
        <f>E27*D27</f>
        <v>16888.68</v>
      </c>
      <c r="G27" s="38">
        <v>182323.7</v>
      </c>
      <c r="H27" s="38">
        <f>G27*D27</f>
        <v>2187884.4000000004</v>
      </c>
      <c r="K27" s="66" t="s">
        <v>99</v>
      </c>
      <c r="L27" s="67">
        <f>K23</f>
        <v>2991839</v>
      </c>
      <c r="M27" s="66" t="s">
        <v>100</v>
      </c>
      <c r="N27" s="64"/>
      <c r="O27" s="65" t="s">
        <v>101</v>
      </c>
      <c r="P27" s="65" t="s">
        <v>102</v>
      </c>
    </row>
    <row r="28" spans="1:16" ht="13">
      <c r="K28" s="66" t="s">
        <v>103</v>
      </c>
      <c r="L28" s="67">
        <f>L27*14.5%</f>
        <v>433816.65499999997</v>
      </c>
      <c r="M28" s="66" t="s">
        <v>100</v>
      </c>
      <c r="N28" s="64"/>
      <c r="O28" s="65" t="s">
        <v>104</v>
      </c>
      <c r="P28" s="65" t="s">
        <v>105</v>
      </c>
    </row>
    <row r="29" spans="1:16" ht="13">
      <c r="K29" s="66" t="s">
        <v>106</v>
      </c>
      <c r="L29" s="67">
        <v>1240</v>
      </c>
      <c r="M29" s="66" t="s">
        <v>107</v>
      </c>
      <c r="N29" s="64"/>
      <c r="O29" s="65" t="s">
        <v>108</v>
      </c>
      <c r="P29" s="65" t="s">
        <v>109</v>
      </c>
    </row>
    <row r="30" spans="1:16" ht="13">
      <c r="K30" s="66" t="s">
        <v>110</v>
      </c>
      <c r="L30" s="67">
        <f>L23</f>
        <v>59836.780000000006</v>
      </c>
      <c r="M30" s="66" t="s">
        <v>100</v>
      </c>
      <c r="N30" s="64"/>
      <c r="O30" s="65" t="s">
        <v>111</v>
      </c>
      <c r="P30" s="65" t="s">
        <v>112</v>
      </c>
    </row>
    <row r="31" spans="1:16" ht="14.5">
      <c r="B31" s="68" t="s">
        <v>118</v>
      </c>
      <c r="K31" s="66" t="s">
        <v>113</v>
      </c>
      <c r="L31" s="67">
        <f>M23</f>
        <v>37397.987500000003</v>
      </c>
      <c r="M31" s="66" t="s">
        <v>100</v>
      </c>
      <c r="N31" s="64"/>
      <c r="O31" s="65" t="s">
        <v>114</v>
      </c>
      <c r="P31" s="65" t="s">
        <v>115</v>
      </c>
    </row>
    <row r="32" spans="1:16" ht="14.5">
      <c r="B32" s="69" t="s">
        <v>119</v>
      </c>
      <c r="K32" s="66" t="s">
        <v>116</v>
      </c>
      <c r="L32" s="67">
        <f>N23</f>
        <v>149591.95000000001</v>
      </c>
      <c r="M32" s="66" t="s">
        <v>100</v>
      </c>
      <c r="N32" s="64"/>
      <c r="O32" s="65" t="s">
        <v>117</v>
      </c>
      <c r="P32" s="65"/>
    </row>
    <row r="33" spans="2:2" ht="14.5">
      <c r="B33" s="69" t="s">
        <v>120</v>
      </c>
    </row>
    <row r="34" spans="2:2" ht="14.5">
      <c r="B34" s="69" t="s">
        <v>121</v>
      </c>
    </row>
    <row r="35" spans="2:2" ht="14.5">
      <c r="B35" s="69" t="s">
        <v>122</v>
      </c>
    </row>
  </sheetData>
  <conditionalFormatting sqref="D18 C4:D4 C5:C18 A22:F22 D5:D16 C3:F3 C20:D21 E4:F21">
    <cfRule type="expression" dxfId="6" priority="7">
      <formula>#REF!=690</formula>
    </cfRule>
  </conditionalFormatting>
  <conditionalFormatting sqref="A3:A21">
    <cfRule type="expression" dxfId="5" priority="6">
      <formula>#REF!=690</formula>
    </cfRule>
  </conditionalFormatting>
  <conditionalFormatting sqref="B3:B16 B18 B20:B21">
    <cfRule type="expression" dxfId="4" priority="5">
      <formula>#REF!=690</formula>
    </cfRule>
  </conditionalFormatting>
  <conditionalFormatting sqref="D17">
    <cfRule type="expression" dxfId="3" priority="4">
      <formula>#REF!=690</formula>
    </cfRule>
  </conditionalFormatting>
  <conditionalFormatting sqref="B17">
    <cfRule type="expression" dxfId="2" priority="3">
      <formula>#REF!=690</formula>
    </cfRule>
  </conditionalFormatting>
  <conditionalFormatting sqref="C19:D19">
    <cfRule type="expression" dxfId="1" priority="2">
      <formula>#REF!=690</formula>
    </cfRule>
  </conditionalFormatting>
  <conditionalFormatting sqref="B19">
    <cfRule type="expression" dxfId="0" priority="1">
      <formula>#REF!=690</formula>
    </cfRule>
  </conditionalFormatting>
  <pageMargins left="0.24" right="0.19" top="0.54" bottom="0.74803149606299213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9048-1F7E-45B4-A656-3BCE4487974E}">
  <dimension ref="A1:H31"/>
  <sheetViews>
    <sheetView topLeftCell="B1" workbookViewId="0">
      <selection activeCell="H16" sqref="H16"/>
    </sheetView>
  </sheetViews>
  <sheetFormatPr defaultColWidth="9.1796875" defaultRowHeight="14.5"/>
  <cols>
    <col min="1" max="1" width="9.1796875" style="42"/>
    <col min="2" max="2" width="83.81640625" style="42" bestFit="1" customWidth="1"/>
    <col min="3" max="3" width="20.453125" style="42" bestFit="1" customWidth="1"/>
    <col min="4" max="4" width="11.54296875" style="42" customWidth="1"/>
    <col min="5" max="5" width="13.81640625" style="42" bestFit="1" customWidth="1"/>
    <col min="6" max="6" width="12.26953125" style="42" bestFit="1" customWidth="1"/>
    <col min="7" max="7" width="15.453125" style="42" bestFit="1" customWidth="1"/>
    <col min="8" max="8" width="14" style="42" bestFit="1" customWidth="1"/>
    <col min="9" max="16384" width="9.1796875" style="42"/>
  </cols>
  <sheetData>
    <row r="1" spans="1:8" ht="29">
      <c r="A1" s="39" t="s">
        <v>39</v>
      </c>
      <c r="B1" s="39" t="s">
        <v>40</v>
      </c>
      <c r="C1" s="40" t="s">
        <v>41</v>
      </c>
      <c r="D1" s="40" t="s">
        <v>42</v>
      </c>
      <c r="E1" s="39" t="s">
        <v>43</v>
      </c>
      <c r="F1" s="41" t="s">
        <v>44</v>
      </c>
      <c r="G1" s="41" t="s">
        <v>45</v>
      </c>
      <c r="H1" s="41" t="s">
        <v>46</v>
      </c>
    </row>
    <row r="2" spans="1:8">
      <c r="A2" s="43"/>
      <c r="B2" s="44" t="s">
        <v>47</v>
      </c>
      <c r="C2" s="45"/>
      <c r="D2" s="45"/>
      <c r="E2" s="43"/>
      <c r="F2" s="46">
        <f>SUM(F3:F10)</f>
        <v>77.819999999999993</v>
      </c>
      <c r="G2" s="43"/>
      <c r="H2" s="46">
        <f>SUM(H3:H10)</f>
        <v>18852.810000000001</v>
      </c>
    </row>
    <row r="3" spans="1:8">
      <c r="A3" s="47">
        <v>1</v>
      </c>
      <c r="B3" s="47" t="s">
        <v>48</v>
      </c>
      <c r="C3" s="48" t="s">
        <v>49</v>
      </c>
      <c r="D3" s="47">
        <v>6</v>
      </c>
      <c r="E3" s="38">
        <v>2.97</v>
      </c>
      <c r="F3" s="49">
        <f t="shared" ref="F3:F10" si="0">E3*D3</f>
        <v>17.82</v>
      </c>
      <c r="G3" s="47">
        <v>1188.1600000000001</v>
      </c>
      <c r="H3" s="47">
        <f t="shared" ref="H3:H10" si="1">G3*D3</f>
        <v>7128.9600000000009</v>
      </c>
    </row>
    <row r="4" spans="1:8">
      <c r="A4" s="47">
        <v>2</v>
      </c>
      <c r="B4" s="47" t="s">
        <v>50</v>
      </c>
      <c r="C4" s="47" t="s">
        <v>51</v>
      </c>
      <c r="D4" s="47">
        <v>5</v>
      </c>
      <c r="E4" s="38">
        <v>1.28</v>
      </c>
      <c r="F4" s="49">
        <f t="shared" si="0"/>
        <v>6.4</v>
      </c>
      <c r="G4" s="47">
        <v>121.51</v>
      </c>
      <c r="H4" s="47">
        <f t="shared" si="1"/>
        <v>607.55000000000007</v>
      </c>
    </row>
    <row r="5" spans="1:8">
      <c r="A5" s="47">
        <v>3</v>
      </c>
      <c r="B5" s="47" t="s">
        <v>52</v>
      </c>
      <c r="C5" s="47" t="s">
        <v>53</v>
      </c>
      <c r="D5" s="47">
        <v>5</v>
      </c>
      <c r="E5" s="38">
        <v>1.24</v>
      </c>
      <c r="F5" s="49">
        <f t="shared" si="0"/>
        <v>6.2</v>
      </c>
      <c r="G5" s="47">
        <v>162.65</v>
      </c>
      <c r="H5" s="47">
        <f t="shared" si="1"/>
        <v>813.25</v>
      </c>
    </row>
    <row r="6" spans="1:8">
      <c r="A6" s="47">
        <v>4</v>
      </c>
      <c r="B6" s="47" t="s">
        <v>54</v>
      </c>
      <c r="C6" s="47" t="s">
        <v>55</v>
      </c>
      <c r="D6" s="47">
        <v>10</v>
      </c>
      <c r="E6" s="38">
        <v>1.46</v>
      </c>
      <c r="F6" s="49">
        <f t="shared" si="0"/>
        <v>14.6</v>
      </c>
      <c r="G6" s="47">
        <v>292.99</v>
      </c>
      <c r="H6" s="47">
        <f t="shared" si="1"/>
        <v>2929.9</v>
      </c>
    </row>
    <row r="7" spans="1:8">
      <c r="A7" s="47">
        <v>5</v>
      </c>
      <c r="B7" s="47" t="s">
        <v>56</v>
      </c>
      <c r="C7" s="47" t="s">
        <v>57</v>
      </c>
      <c r="D7" s="47">
        <v>10</v>
      </c>
      <c r="E7" s="38">
        <v>1.5</v>
      </c>
      <c r="F7" s="49">
        <f t="shared" si="0"/>
        <v>15</v>
      </c>
      <c r="G7" s="47">
        <v>336.12</v>
      </c>
      <c r="H7" s="47">
        <f t="shared" si="1"/>
        <v>3361.2</v>
      </c>
    </row>
    <row r="8" spans="1:8">
      <c r="A8" s="47">
        <v>6</v>
      </c>
      <c r="B8" s="47" t="s">
        <v>58</v>
      </c>
      <c r="C8" s="47" t="s">
        <v>59</v>
      </c>
      <c r="D8" s="47">
        <v>10</v>
      </c>
      <c r="E8" s="38">
        <v>1.48</v>
      </c>
      <c r="F8" s="49">
        <f t="shared" si="0"/>
        <v>14.8</v>
      </c>
      <c r="G8" s="47">
        <v>346.84</v>
      </c>
      <c r="H8" s="47">
        <f t="shared" si="1"/>
        <v>3468.3999999999996</v>
      </c>
    </row>
    <row r="9" spans="1:8">
      <c r="A9" s="47">
        <v>7</v>
      </c>
      <c r="B9" s="47" t="s">
        <v>60</v>
      </c>
      <c r="C9" s="47" t="s">
        <v>61</v>
      </c>
      <c r="D9" s="47">
        <v>5</v>
      </c>
      <c r="E9" s="38">
        <v>0.3</v>
      </c>
      <c r="F9" s="49">
        <f t="shared" si="0"/>
        <v>1.5</v>
      </c>
      <c r="G9" s="47">
        <v>54.32</v>
      </c>
      <c r="H9" s="47">
        <f t="shared" si="1"/>
        <v>271.60000000000002</v>
      </c>
    </row>
    <row r="10" spans="1:8">
      <c r="A10" s="47">
        <v>8</v>
      </c>
      <c r="B10" s="47" t="s">
        <v>62</v>
      </c>
      <c r="C10" s="47" t="s">
        <v>63</v>
      </c>
      <c r="D10" s="47">
        <v>5</v>
      </c>
      <c r="E10" s="38">
        <v>0.3</v>
      </c>
      <c r="F10" s="49">
        <f t="shared" si="0"/>
        <v>1.5</v>
      </c>
      <c r="G10" s="47">
        <v>54.39</v>
      </c>
      <c r="H10" s="47">
        <f t="shared" si="1"/>
        <v>271.95</v>
      </c>
    </row>
    <row r="11" spans="1:8">
      <c r="A11" s="50"/>
      <c r="B11" s="51"/>
      <c r="C11" s="52"/>
      <c r="D11" s="51"/>
      <c r="E11" s="53"/>
      <c r="F11" s="54"/>
      <c r="G11" s="53"/>
      <c r="H11" s="54"/>
    </row>
    <row r="13" spans="1:8">
      <c r="A13" s="55"/>
      <c r="B13" s="56" t="s">
        <v>64</v>
      </c>
      <c r="C13" s="57"/>
      <c r="D13" s="57"/>
      <c r="E13" s="55"/>
      <c r="F13" s="58">
        <f>SUM(F14:F31)</f>
        <v>2354.7899999999995</v>
      </c>
      <c r="G13" s="58"/>
      <c r="H13" s="58">
        <f t="shared" ref="H13" si="2">SUM(H14:H31)</f>
        <v>458003.19000000006</v>
      </c>
    </row>
    <row r="14" spans="1:8">
      <c r="A14" s="47">
        <v>1</v>
      </c>
      <c r="B14" s="59" t="s">
        <v>65</v>
      </c>
      <c r="C14" s="48" t="s">
        <v>66</v>
      </c>
      <c r="D14" s="60">
        <v>15</v>
      </c>
      <c r="E14" s="38">
        <v>1.07</v>
      </c>
      <c r="F14" s="49">
        <f t="shared" ref="F14:F31" si="3">E14*D14</f>
        <v>16.05</v>
      </c>
      <c r="G14" s="47">
        <v>440.17</v>
      </c>
      <c r="H14" s="47">
        <f t="shared" ref="H14:H31" si="4">G14*D14</f>
        <v>6602.55</v>
      </c>
    </row>
    <row r="15" spans="1:8">
      <c r="A15" s="47">
        <v>2</v>
      </c>
      <c r="B15" s="59" t="s">
        <v>67</v>
      </c>
      <c r="C15" s="48" t="s">
        <v>68</v>
      </c>
      <c r="D15" s="60">
        <v>10</v>
      </c>
      <c r="E15" s="38">
        <v>1.63</v>
      </c>
      <c r="F15" s="49">
        <f t="shared" si="3"/>
        <v>16.299999999999997</v>
      </c>
      <c r="G15" s="47">
        <v>401.49</v>
      </c>
      <c r="H15" s="47">
        <f t="shared" si="4"/>
        <v>4014.9</v>
      </c>
    </row>
    <row r="16" spans="1:8">
      <c r="A16" s="47">
        <v>3</v>
      </c>
      <c r="B16" s="59" t="s">
        <v>69</v>
      </c>
      <c r="C16" s="61" t="s">
        <v>70</v>
      </c>
      <c r="D16" s="60">
        <v>30</v>
      </c>
      <c r="E16" s="38">
        <v>0.99</v>
      </c>
      <c r="F16" s="49">
        <f t="shared" si="3"/>
        <v>29.7</v>
      </c>
      <c r="G16" s="47">
        <v>194.45</v>
      </c>
      <c r="H16" s="47">
        <f t="shared" si="4"/>
        <v>5833.5</v>
      </c>
    </row>
    <row r="17" spans="1:8">
      <c r="A17" s="47">
        <v>4</v>
      </c>
      <c r="B17" s="59" t="s">
        <v>71</v>
      </c>
      <c r="C17" s="62" t="s">
        <v>72</v>
      </c>
      <c r="D17" s="60">
        <v>30</v>
      </c>
      <c r="E17" s="38">
        <v>4.4400000000000004</v>
      </c>
      <c r="F17" s="49">
        <f t="shared" si="3"/>
        <v>133.20000000000002</v>
      </c>
      <c r="G17" s="47">
        <v>1404.48</v>
      </c>
      <c r="H17" s="47">
        <f t="shared" si="4"/>
        <v>42134.400000000001</v>
      </c>
    </row>
    <row r="18" spans="1:8">
      <c r="A18" s="47">
        <v>5</v>
      </c>
      <c r="B18" s="59" t="s">
        <v>73</v>
      </c>
      <c r="C18" s="48" t="s">
        <v>74</v>
      </c>
      <c r="D18" s="60">
        <v>10</v>
      </c>
      <c r="E18" s="38">
        <v>6.64</v>
      </c>
      <c r="F18" s="49">
        <f t="shared" si="3"/>
        <v>66.399999999999991</v>
      </c>
      <c r="G18" s="47">
        <v>1700.35</v>
      </c>
      <c r="H18" s="47">
        <f t="shared" si="4"/>
        <v>17003.5</v>
      </c>
    </row>
    <row r="19" spans="1:8">
      <c r="A19" s="47">
        <v>6</v>
      </c>
      <c r="B19" s="59" t="s">
        <v>75</v>
      </c>
      <c r="C19" s="48" t="s">
        <v>76</v>
      </c>
      <c r="D19" s="60">
        <v>4</v>
      </c>
      <c r="E19" s="38">
        <v>24.58</v>
      </c>
      <c r="F19" s="49">
        <f t="shared" si="3"/>
        <v>98.32</v>
      </c>
      <c r="G19" s="47">
        <v>7075.72</v>
      </c>
      <c r="H19" s="47">
        <f t="shared" si="4"/>
        <v>28302.880000000001</v>
      </c>
    </row>
    <row r="20" spans="1:8">
      <c r="A20" s="47">
        <v>7</v>
      </c>
      <c r="B20" s="59" t="s">
        <v>77</v>
      </c>
      <c r="C20" s="48" t="s">
        <v>78</v>
      </c>
      <c r="D20" s="60">
        <v>30</v>
      </c>
      <c r="E20" s="38">
        <v>22.93</v>
      </c>
      <c r="F20" s="49">
        <f t="shared" si="3"/>
        <v>687.9</v>
      </c>
      <c r="G20" s="47">
        <v>5409.06</v>
      </c>
      <c r="H20" s="47">
        <f t="shared" si="4"/>
        <v>162271.80000000002</v>
      </c>
    </row>
    <row r="21" spans="1:8">
      <c r="A21" s="47">
        <v>8</v>
      </c>
      <c r="B21" s="59" t="s">
        <v>79</v>
      </c>
      <c r="C21" s="48" t="s">
        <v>80</v>
      </c>
      <c r="D21" s="60">
        <v>30</v>
      </c>
      <c r="E21" s="38">
        <v>29.69</v>
      </c>
      <c r="F21" s="49">
        <f t="shared" si="3"/>
        <v>890.7</v>
      </c>
      <c r="G21" s="47">
        <v>3221.83</v>
      </c>
      <c r="H21" s="47">
        <f t="shared" si="4"/>
        <v>96654.9</v>
      </c>
    </row>
    <row r="22" spans="1:8">
      <c r="A22" s="47">
        <v>9</v>
      </c>
      <c r="B22" s="59" t="s">
        <v>81</v>
      </c>
      <c r="C22" s="48" t="s">
        <v>82</v>
      </c>
      <c r="D22" s="60">
        <v>10</v>
      </c>
      <c r="E22" s="38">
        <v>5.01</v>
      </c>
      <c r="F22" s="49">
        <f t="shared" si="3"/>
        <v>50.099999999999994</v>
      </c>
      <c r="G22" s="47">
        <v>1425.91</v>
      </c>
      <c r="H22" s="47">
        <f t="shared" si="4"/>
        <v>14259.1</v>
      </c>
    </row>
    <row r="23" spans="1:8">
      <c r="A23" s="47">
        <v>10</v>
      </c>
      <c r="B23" s="59" t="s">
        <v>83</v>
      </c>
      <c r="C23" s="61" t="s">
        <v>84</v>
      </c>
      <c r="D23" s="60">
        <v>12</v>
      </c>
      <c r="E23" s="38">
        <v>10.37</v>
      </c>
      <c r="F23" s="49">
        <f t="shared" si="3"/>
        <v>124.44</v>
      </c>
      <c r="G23" s="47">
        <v>1939.91</v>
      </c>
      <c r="H23" s="47">
        <f t="shared" si="4"/>
        <v>23278.920000000002</v>
      </c>
    </row>
    <row r="24" spans="1:8">
      <c r="A24" s="47">
        <v>11</v>
      </c>
      <c r="B24" s="59" t="s">
        <v>48</v>
      </c>
      <c r="C24" s="48" t="s">
        <v>49</v>
      </c>
      <c r="D24" s="60">
        <v>24</v>
      </c>
      <c r="E24" s="38">
        <v>2.97</v>
      </c>
      <c r="F24" s="49">
        <f t="shared" si="3"/>
        <v>71.28</v>
      </c>
      <c r="G24" s="47">
        <v>1188.1600000000001</v>
      </c>
      <c r="H24" s="47">
        <f t="shared" si="4"/>
        <v>28515.840000000004</v>
      </c>
    </row>
    <row r="25" spans="1:8">
      <c r="A25" s="47">
        <v>12</v>
      </c>
      <c r="B25" s="59" t="s">
        <v>50</v>
      </c>
      <c r="C25" s="62" t="s">
        <v>51</v>
      </c>
      <c r="D25" s="60">
        <v>30</v>
      </c>
      <c r="E25" s="38">
        <v>1.28</v>
      </c>
      <c r="F25" s="49">
        <f t="shared" si="3"/>
        <v>38.4</v>
      </c>
      <c r="G25" s="47">
        <v>121.51</v>
      </c>
      <c r="H25" s="47">
        <f t="shared" si="4"/>
        <v>3645.3</v>
      </c>
    </row>
    <row r="26" spans="1:8">
      <c r="A26" s="47">
        <v>13</v>
      </c>
      <c r="B26" s="59" t="s">
        <v>52</v>
      </c>
      <c r="C26" s="62" t="s">
        <v>53</v>
      </c>
      <c r="D26" s="60">
        <v>30</v>
      </c>
      <c r="E26" s="38">
        <v>1.24</v>
      </c>
      <c r="F26" s="49">
        <f t="shared" si="3"/>
        <v>37.200000000000003</v>
      </c>
      <c r="G26" s="47">
        <v>162.65</v>
      </c>
      <c r="H26" s="47">
        <f t="shared" si="4"/>
        <v>4879.5</v>
      </c>
    </row>
    <row r="27" spans="1:8">
      <c r="A27" s="47">
        <v>14</v>
      </c>
      <c r="B27" s="59" t="s">
        <v>54</v>
      </c>
      <c r="C27" s="62" t="s">
        <v>55</v>
      </c>
      <c r="D27" s="60">
        <v>20</v>
      </c>
      <c r="E27" s="38">
        <v>1.46</v>
      </c>
      <c r="F27" s="49">
        <f t="shared" si="3"/>
        <v>29.2</v>
      </c>
      <c r="G27" s="47">
        <v>292.99</v>
      </c>
      <c r="H27" s="47">
        <f t="shared" si="4"/>
        <v>5859.8</v>
      </c>
    </row>
    <row r="28" spans="1:8">
      <c r="A28" s="47">
        <v>15</v>
      </c>
      <c r="B28" s="59" t="s">
        <v>56</v>
      </c>
      <c r="C28" s="62" t="s">
        <v>57</v>
      </c>
      <c r="D28" s="60">
        <v>20</v>
      </c>
      <c r="E28" s="38">
        <v>1.5</v>
      </c>
      <c r="F28" s="49">
        <f t="shared" si="3"/>
        <v>30</v>
      </c>
      <c r="G28" s="47">
        <v>336.12</v>
      </c>
      <c r="H28" s="47">
        <f t="shared" si="4"/>
        <v>6722.4</v>
      </c>
    </row>
    <row r="29" spans="1:8">
      <c r="A29" s="47">
        <v>16</v>
      </c>
      <c r="B29" s="59" t="s">
        <v>58</v>
      </c>
      <c r="C29" s="62" t="s">
        <v>59</v>
      </c>
      <c r="D29" s="60">
        <v>20</v>
      </c>
      <c r="E29" s="38">
        <v>1.48</v>
      </c>
      <c r="F29" s="49">
        <f t="shared" si="3"/>
        <v>29.6</v>
      </c>
      <c r="G29" s="47">
        <v>346.84</v>
      </c>
      <c r="H29" s="47">
        <f t="shared" si="4"/>
        <v>6936.7999999999993</v>
      </c>
    </row>
    <row r="30" spans="1:8">
      <c r="A30" s="47">
        <v>17</v>
      </c>
      <c r="B30" s="59" t="s">
        <v>60</v>
      </c>
      <c r="C30" s="62" t="s">
        <v>61</v>
      </c>
      <c r="D30" s="60">
        <v>10</v>
      </c>
      <c r="E30" s="38">
        <v>0.3</v>
      </c>
      <c r="F30" s="49">
        <f t="shared" si="3"/>
        <v>3</v>
      </c>
      <c r="G30" s="47">
        <v>54.32</v>
      </c>
      <c r="H30" s="47">
        <f t="shared" si="4"/>
        <v>543.20000000000005</v>
      </c>
    </row>
    <row r="31" spans="1:8">
      <c r="A31" s="47">
        <v>18</v>
      </c>
      <c r="B31" s="59" t="s">
        <v>62</v>
      </c>
      <c r="C31" s="62" t="s">
        <v>63</v>
      </c>
      <c r="D31" s="60">
        <v>10</v>
      </c>
      <c r="E31" s="38">
        <v>0.3</v>
      </c>
      <c r="F31" s="49">
        <f t="shared" si="3"/>
        <v>3</v>
      </c>
      <c r="G31" s="47">
        <v>54.39</v>
      </c>
      <c r="H31" s="47">
        <f t="shared" si="4"/>
        <v>543.9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Расчет 2020.04.17</vt:lpstr>
      <vt:lpstr>ЗИП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Shakhov</dc:creator>
  <cp:lastModifiedBy>Aleksandr Afanasev</cp:lastModifiedBy>
  <dcterms:created xsi:type="dcterms:W3CDTF">2020-04-17T08:51:34Z</dcterms:created>
  <dcterms:modified xsi:type="dcterms:W3CDTF">2020-04-17T11:33:03Z</dcterms:modified>
</cp:coreProperties>
</file>