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tables/table1.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defaultThemeVersion="202300"/>
  <mc:AlternateContent xmlns:mc="http://schemas.openxmlformats.org/markup-compatibility/2006">
    <mc:Choice Requires="x15">
      <x15ac:absPath xmlns:x15ac="http://schemas.microsoft.com/office/spreadsheetml/2010/11/ac" url="https://d.docs.live.net/E05503C513AD1A17/Documents/"/>
    </mc:Choice>
  </mc:AlternateContent>
  <xr:revisionPtr revIDLastSave="2635" documentId="8_{96328A61-3B5F-4E16-92B9-4D7BC71E2BC3}" xr6:coauthVersionLast="47" xr6:coauthVersionMax="47" xr10:uidLastSave="{C552BC48-44B2-460B-8DA8-61F9C431CEEA}"/>
  <bookViews>
    <workbookView xWindow="-110" yWindow="-110" windowWidth="19420" windowHeight="10420" xr2:uid="{D5B88B11-4F2C-4A0A-8449-72DD4CB6F48E}"/>
  </bookViews>
  <sheets>
    <sheet name="Dashboard" sheetId="10" r:id="rId1"/>
    <sheet name="Pivot Tab" sheetId="4" r:id="rId2"/>
    <sheet name="Sheet2" sheetId="6" r:id="rId3"/>
    <sheet name="Palmoria Group emp-data" sheetId="1" r:id="rId4"/>
    <sheet name="Bonus Rules" sheetId="2" r:id="rId5"/>
    <sheet name="Employee Out" sheetId="3" r:id="rId6"/>
  </sheets>
  <definedNames>
    <definedName name="_xlnm._FilterDatabase" localSheetId="3" hidden="1">'Palmoria Group emp-data'!$A$1:$F$948</definedName>
    <definedName name="_xlnm._FilterDatabase" localSheetId="1" hidden="1">'Pivot Tab'!$K$21:$K$33</definedName>
    <definedName name="_xlnm._FilterDatabase" localSheetId="2" hidden="1">Sheet2!$B$2:$E$14</definedName>
  </definedNames>
  <calcPr calcId="191029"/>
  <pivotCaches>
    <pivotCache cacheId="10" r:id="rId7"/>
    <pivotCache cacheId="34" r:id="rId8"/>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48" i="10" l="1"/>
  <c r="C47" i="10"/>
  <c r="C46" i="10"/>
  <c r="C45" i="10"/>
  <c r="C44" i="10"/>
  <c r="C43" i="10"/>
  <c r="C42" i="10"/>
  <c r="C41" i="10"/>
  <c r="C40" i="10"/>
  <c r="C39" i="10"/>
  <c r="C38" i="10"/>
  <c r="C48" i="10" s="1"/>
  <c r="L34" i="10"/>
  <c r="K34" i="10"/>
  <c r="H34" i="10"/>
  <c r="G34" i="10"/>
  <c r="F34" i="10"/>
  <c r="H14" i="2"/>
  <c r="D14" i="2"/>
  <c r="E14" i="2"/>
  <c r="F14" i="2"/>
  <c r="G14" i="2"/>
  <c r="C14" i="2"/>
  <c r="T13" i="4"/>
  <c r="T12" i="4"/>
  <c r="T9" i="4"/>
  <c r="T8" i="4"/>
  <c r="T5" i="4"/>
  <c r="T4" i="4"/>
  <c r="P5" i="4"/>
  <c r="P4" i="4"/>
  <c r="P48" i="4"/>
  <c r="P32" i="4"/>
  <c r="P16" i="4"/>
  <c r="P37" i="4"/>
  <c r="P45" i="4"/>
  <c r="P29" i="4"/>
  <c r="P13" i="4"/>
  <c r="P24" i="4"/>
  <c r="P44" i="4"/>
  <c r="P28" i="4"/>
  <c r="P12" i="4"/>
  <c r="P8" i="4"/>
  <c r="P17" i="4"/>
  <c r="P41" i="4"/>
  <c r="P25" i="4"/>
  <c r="P9" i="4"/>
  <c r="P40" i="4"/>
  <c r="P21" i="4"/>
  <c r="P36" i="4"/>
  <c r="P20" i="4"/>
  <c r="P49" i="4"/>
  <c r="P33" i="4"/>
  <c r="L4" i="4"/>
  <c r="L5" i="4"/>
  <c r="I33" i="3" l="1"/>
  <c r="D950" i="1"/>
  <c r="L49" i="4"/>
  <c r="L48" i="4"/>
  <c r="L45" i="4"/>
  <c r="L44" i="4"/>
  <c r="L41" i="4"/>
  <c r="L40" i="4"/>
  <c r="L37" i="4"/>
  <c r="L36" i="4"/>
  <c r="L33" i="4"/>
  <c r="L32" i="4"/>
  <c r="L29" i="4"/>
  <c r="L28" i="4"/>
  <c r="L25" i="4"/>
  <c r="L24" i="4"/>
  <c r="L21" i="4"/>
  <c r="L20" i="4"/>
  <c r="L17" i="4"/>
  <c r="L16" i="4"/>
  <c r="L13" i="4"/>
  <c r="L12" i="4"/>
  <c r="L9" i="4"/>
  <c r="L8" i="4"/>
  <c r="J947" i="1" l="1"/>
  <c r="D948" i="1"/>
  <c r="H945" i="1"/>
  <c r="H941" i="1"/>
  <c r="H939" i="1"/>
  <c r="H937" i="1"/>
  <c r="H936" i="1"/>
  <c r="H935" i="1"/>
  <c r="H930" i="1"/>
  <c r="H929" i="1"/>
  <c r="H925" i="1"/>
  <c r="H922" i="1"/>
  <c r="H921" i="1"/>
  <c r="H920" i="1"/>
  <c r="H919" i="1"/>
  <c r="H918" i="1"/>
  <c r="H916" i="1"/>
  <c r="H915" i="1"/>
  <c r="H912" i="1"/>
  <c r="H911" i="1"/>
  <c r="H910" i="1"/>
  <c r="H907" i="1"/>
  <c r="H905" i="1"/>
  <c r="H904" i="1"/>
  <c r="H903" i="1"/>
  <c r="H901" i="1"/>
  <c r="H900" i="1"/>
  <c r="H899" i="1"/>
  <c r="H896" i="1"/>
  <c r="H895" i="1"/>
  <c r="H892" i="1"/>
  <c r="H891" i="1"/>
  <c r="H890" i="1"/>
  <c r="H888" i="1"/>
  <c r="H887" i="1"/>
  <c r="H885" i="1"/>
  <c r="H884" i="1"/>
  <c r="H878" i="1"/>
  <c r="H877" i="1"/>
  <c r="H875" i="1"/>
  <c r="H873" i="1"/>
  <c r="H871" i="1"/>
  <c r="H870" i="1"/>
  <c r="H869" i="1"/>
  <c r="H867" i="1"/>
  <c r="H863" i="1"/>
  <c r="H862" i="1"/>
  <c r="H858" i="1"/>
  <c r="H856" i="1"/>
  <c r="H855" i="1"/>
  <c r="H854" i="1"/>
  <c r="H850" i="1"/>
  <c r="H849" i="1"/>
  <c r="H848" i="1"/>
  <c r="H847" i="1"/>
  <c r="H845" i="1"/>
  <c r="H844" i="1"/>
  <c r="H843" i="1"/>
  <c r="H839" i="1"/>
  <c r="H838" i="1"/>
  <c r="H836" i="1"/>
  <c r="H835" i="1"/>
  <c r="H833" i="1"/>
  <c r="H831" i="1"/>
  <c r="H829" i="1"/>
  <c r="H827" i="1"/>
  <c r="H826" i="1"/>
  <c r="H824" i="1"/>
  <c r="H823" i="1"/>
  <c r="H821" i="1"/>
  <c r="H820" i="1"/>
  <c r="H819" i="1"/>
  <c r="H818" i="1"/>
  <c r="H816" i="1"/>
  <c r="H815" i="1"/>
  <c r="H812" i="1"/>
  <c r="H809" i="1"/>
  <c r="H807" i="1"/>
  <c r="H806" i="1"/>
  <c r="H800" i="1"/>
  <c r="H798" i="1"/>
  <c r="H795" i="1"/>
  <c r="H794" i="1"/>
  <c r="H793" i="1"/>
  <c r="H788" i="1"/>
  <c r="H787" i="1"/>
  <c r="H784" i="1"/>
  <c r="H783" i="1"/>
  <c r="H782" i="1"/>
  <c r="H779" i="1"/>
  <c r="H777" i="1"/>
  <c r="H775" i="1"/>
  <c r="H774" i="1"/>
  <c r="H767" i="1"/>
  <c r="H766" i="1"/>
  <c r="H764" i="1"/>
  <c r="H755" i="1"/>
  <c r="H754" i="1"/>
  <c r="H753" i="1"/>
  <c r="H752" i="1"/>
  <c r="H751" i="1"/>
  <c r="H749" i="1"/>
  <c r="H747" i="1"/>
  <c r="H746" i="1"/>
  <c r="H744" i="1"/>
  <c r="H741" i="1"/>
  <c r="H740" i="1"/>
  <c r="H739" i="1"/>
  <c r="H731" i="1"/>
  <c r="H728" i="1"/>
  <c r="H725" i="1"/>
  <c r="H720" i="1"/>
  <c r="H719" i="1"/>
  <c r="H718" i="1"/>
  <c r="H714" i="1"/>
  <c r="H713" i="1"/>
  <c r="H712" i="1"/>
  <c r="H711" i="1"/>
  <c r="H704" i="1"/>
  <c r="H701" i="1"/>
  <c r="H695" i="1"/>
  <c r="H694" i="1"/>
  <c r="H689" i="1"/>
  <c r="H688" i="1"/>
  <c r="H687" i="1"/>
  <c r="H686" i="1"/>
  <c r="H685" i="1"/>
  <c r="H683" i="1"/>
  <c r="H682" i="1"/>
  <c r="H678" i="1"/>
  <c r="H670" i="1"/>
  <c r="H667" i="1"/>
  <c r="H666" i="1"/>
  <c r="H664" i="1"/>
  <c r="H662" i="1"/>
  <c r="H660" i="1"/>
  <c r="H659" i="1"/>
  <c r="H655" i="1"/>
  <c r="H653" i="1"/>
  <c r="H652" i="1"/>
  <c r="H647" i="1"/>
  <c r="H646" i="1"/>
  <c r="H645" i="1"/>
  <c r="H644" i="1"/>
  <c r="H640" i="1"/>
  <c r="H639" i="1"/>
  <c r="H638" i="1"/>
  <c r="H636" i="1"/>
  <c r="H633" i="1"/>
  <c r="H631" i="1"/>
  <c r="H630" i="1"/>
  <c r="H629" i="1"/>
  <c r="H626" i="1"/>
  <c r="H625" i="1"/>
  <c r="H624" i="1"/>
  <c r="H623" i="1"/>
  <c r="H618" i="1"/>
  <c r="H617" i="1"/>
  <c r="H616" i="1"/>
  <c r="H615" i="1"/>
  <c r="H613" i="1"/>
  <c r="H611" i="1"/>
  <c r="H606" i="1"/>
  <c r="H605" i="1"/>
  <c r="H604" i="1"/>
  <c r="H603" i="1"/>
  <c r="H602" i="1"/>
  <c r="H600" i="1"/>
  <c r="H599" i="1"/>
  <c r="H596" i="1"/>
  <c r="H594" i="1"/>
  <c r="H593" i="1"/>
  <c r="H592" i="1"/>
  <c r="H585" i="1"/>
  <c r="H584" i="1"/>
  <c r="H580" i="1"/>
  <c r="H578" i="1"/>
  <c r="H577" i="1"/>
  <c r="H569" i="1"/>
  <c r="H568" i="1"/>
  <c r="H567" i="1"/>
  <c r="H566" i="1"/>
  <c r="H564" i="1"/>
  <c r="H560" i="1"/>
  <c r="H557" i="1"/>
  <c r="H554" i="1"/>
  <c r="H552" i="1"/>
  <c r="H551" i="1"/>
  <c r="H550" i="1"/>
  <c r="H549" i="1"/>
  <c r="H547" i="1"/>
  <c r="H546" i="1"/>
  <c r="H539" i="1"/>
  <c r="H538" i="1"/>
  <c r="H537" i="1"/>
  <c r="H535" i="1"/>
  <c r="H533" i="1"/>
  <c r="H532" i="1"/>
  <c r="H529" i="1"/>
  <c r="H528" i="1"/>
  <c r="H526" i="1"/>
  <c r="H523" i="1"/>
  <c r="H521" i="1"/>
  <c r="H519" i="1"/>
  <c r="H518" i="1"/>
  <c r="H516" i="1"/>
  <c r="H514" i="1"/>
  <c r="H511" i="1"/>
  <c r="H508" i="1"/>
  <c r="H507" i="1"/>
  <c r="H504" i="1"/>
  <c r="H502" i="1"/>
  <c r="H500" i="1"/>
  <c r="H497" i="1"/>
  <c r="H494" i="1"/>
  <c r="H490" i="1"/>
  <c r="H489" i="1"/>
  <c r="H482" i="1"/>
  <c r="H480" i="1"/>
  <c r="H478" i="1"/>
  <c r="H477" i="1"/>
  <c r="H476" i="1"/>
  <c r="H475" i="1"/>
  <c r="H474" i="1"/>
  <c r="H472" i="1"/>
  <c r="H470" i="1"/>
  <c r="H468" i="1"/>
  <c r="H466" i="1"/>
  <c r="H461" i="1"/>
  <c r="H459" i="1"/>
  <c r="H457" i="1"/>
  <c r="H455" i="1"/>
  <c r="H454" i="1"/>
  <c r="H453" i="1"/>
  <c r="H452" i="1"/>
  <c r="H449" i="1"/>
  <c r="H448" i="1"/>
  <c r="H447" i="1"/>
  <c r="H445" i="1"/>
  <c r="H443" i="1"/>
  <c r="H437" i="1"/>
  <c r="H435" i="1"/>
  <c r="H433" i="1"/>
  <c r="H431" i="1"/>
  <c r="H430" i="1"/>
  <c r="H426" i="1"/>
  <c r="H424" i="1"/>
  <c r="H420" i="1"/>
  <c r="H419" i="1"/>
  <c r="H418" i="1"/>
  <c r="H415" i="1"/>
  <c r="H413" i="1"/>
  <c r="H411" i="1"/>
  <c r="H407" i="1"/>
  <c r="H406" i="1"/>
  <c r="H405" i="1"/>
  <c r="H404" i="1"/>
  <c r="H399" i="1"/>
  <c r="H398" i="1"/>
  <c r="H397" i="1"/>
  <c r="H391" i="1"/>
  <c r="H387" i="1"/>
  <c r="H386" i="1"/>
  <c r="H383" i="1"/>
  <c r="H381" i="1"/>
  <c r="H380" i="1"/>
  <c r="H377" i="1"/>
  <c r="H372" i="1"/>
  <c r="H371" i="1"/>
  <c r="H370" i="1"/>
  <c r="H369" i="1"/>
  <c r="H366" i="1"/>
  <c r="H365" i="1"/>
  <c r="H364" i="1"/>
  <c r="H359" i="1"/>
  <c r="H358" i="1"/>
  <c r="H357" i="1"/>
  <c r="H356" i="1"/>
  <c r="H355" i="1"/>
  <c r="H354" i="1"/>
  <c r="H349" i="1"/>
  <c r="H347" i="1"/>
  <c r="H343" i="1"/>
  <c r="H341" i="1"/>
  <c r="H340" i="1"/>
  <c r="H337" i="1"/>
  <c r="H336" i="1"/>
  <c r="H334" i="1"/>
  <c r="H329" i="1"/>
  <c r="H325" i="1"/>
  <c r="H320" i="1"/>
  <c r="H316" i="1"/>
  <c r="H314" i="1"/>
  <c r="H313" i="1"/>
  <c r="H311" i="1"/>
  <c r="H310" i="1"/>
  <c r="H306" i="1"/>
  <c r="H302" i="1"/>
  <c r="H293" i="1"/>
  <c r="H289" i="1"/>
  <c r="H286" i="1"/>
  <c r="H284" i="1"/>
  <c r="H281" i="1"/>
  <c r="H280" i="1"/>
  <c r="H279" i="1"/>
  <c r="H277" i="1"/>
  <c r="H274" i="1"/>
  <c r="H271" i="1"/>
  <c r="H269" i="1"/>
  <c r="H268" i="1"/>
  <c r="H266" i="1"/>
  <c r="H264" i="1"/>
  <c r="H262" i="1"/>
  <c r="H261" i="1"/>
  <c r="H260" i="1"/>
  <c r="H259" i="1"/>
  <c r="H254" i="1"/>
  <c r="H252" i="1"/>
  <c r="H251" i="1"/>
  <c r="H249" i="1"/>
  <c r="H247" i="1"/>
  <c r="H246" i="1"/>
  <c r="H245" i="1"/>
  <c r="H243" i="1"/>
  <c r="H241" i="1"/>
  <c r="H235" i="1"/>
  <c r="H234" i="1"/>
  <c r="H232" i="1"/>
  <c r="H229" i="1"/>
  <c r="H228" i="1"/>
  <c r="H226" i="1"/>
  <c r="H221" i="1"/>
  <c r="H214" i="1"/>
  <c r="H213" i="1"/>
  <c r="H210" i="1"/>
  <c r="H209" i="1"/>
  <c r="H207" i="1"/>
  <c r="H206" i="1"/>
  <c r="H204" i="1"/>
  <c r="H203" i="1"/>
  <c r="H202" i="1"/>
  <c r="H200" i="1"/>
  <c r="H199" i="1"/>
  <c r="H197" i="1"/>
  <c r="H195" i="1"/>
  <c r="H193" i="1"/>
  <c r="H192" i="1"/>
  <c r="H190" i="1"/>
  <c r="H189" i="1"/>
  <c r="H188" i="1"/>
  <c r="H179" i="1"/>
  <c r="H176" i="1"/>
  <c r="H170" i="1"/>
  <c r="H169" i="1"/>
  <c r="H167" i="1"/>
  <c r="H166" i="1"/>
  <c r="H164" i="1"/>
  <c r="H163" i="1"/>
  <c r="H161" i="1"/>
  <c r="H157" i="1"/>
  <c r="H147" i="1"/>
  <c r="H143" i="1"/>
  <c r="H142" i="1"/>
  <c r="H140" i="1"/>
  <c r="H139" i="1"/>
  <c r="H137" i="1"/>
  <c r="H136" i="1"/>
  <c r="H133" i="1"/>
  <c r="H131" i="1"/>
  <c r="H126" i="1"/>
  <c r="H125" i="1"/>
  <c r="H122" i="1"/>
  <c r="H119" i="1"/>
  <c r="H113" i="1"/>
  <c r="H110" i="1"/>
  <c r="H109" i="1"/>
  <c r="H105" i="1"/>
  <c r="H104" i="1"/>
  <c r="H103" i="1"/>
  <c r="H101" i="1"/>
  <c r="H100" i="1"/>
  <c r="H99" i="1"/>
  <c r="H97" i="1"/>
  <c r="H95" i="1"/>
  <c r="H91" i="1"/>
  <c r="H89" i="1"/>
  <c r="H85" i="1"/>
  <c r="H84" i="1"/>
  <c r="H78" i="1"/>
  <c r="H77" i="1"/>
  <c r="H75" i="1"/>
  <c r="H70" i="1"/>
  <c r="H69" i="1"/>
  <c r="H66" i="1"/>
  <c r="H64" i="1"/>
  <c r="H59" i="1"/>
  <c r="H55" i="1"/>
  <c r="H53" i="1"/>
  <c r="H52" i="1"/>
  <c r="H50" i="1"/>
  <c r="H47" i="1"/>
  <c r="H46" i="1"/>
  <c r="H44" i="1"/>
  <c r="H39" i="1"/>
  <c r="H36" i="1"/>
  <c r="H32" i="1"/>
  <c r="H30" i="1"/>
  <c r="H27" i="1"/>
  <c r="H26" i="1"/>
  <c r="H25" i="1"/>
  <c r="H24" i="1"/>
  <c r="H23" i="1"/>
  <c r="H22" i="1"/>
  <c r="H20" i="1"/>
  <c r="H18" i="1"/>
  <c r="H17" i="1"/>
  <c r="H16" i="1"/>
  <c r="H15" i="1"/>
  <c r="H6" i="1"/>
  <c r="H4" i="1"/>
  <c r="H3" i="1"/>
  <c r="H2" i="1"/>
  <c r="H944" i="1"/>
  <c r="H932" i="1"/>
  <c r="H924" i="1"/>
  <c r="H917" i="1"/>
  <c r="H909" i="1"/>
  <c r="H813" i="1"/>
  <c r="H810" i="1"/>
  <c r="H772" i="1"/>
  <c r="H769" i="1"/>
  <c r="H727" i="1"/>
  <c r="H722" i="1"/>
  <c r="H705" i="1"/>
  <c r="H693" i="1"/>
  <c r="H671" i="1"/>
  <c r="H665" i="1"/>
  <c r="H654" i="1"/>
  <c r="H651" i="1"/>
  <c r="H648" i="1"/>
  <c r="H576" i="1"/>
  <c r="H574" i="1"/>
  <c r="H556" i="1"/>
  <c r="H536" i="1"/>
  <c r="H525" i="1"/>
  <c r="H517" i="1"/>
  <c r="H503" i="1"/>
  <c r="H481" i="1"/>
  <c r="H462" i="1"/>
  <c r="H456" i="1"/>
  <c r="H451" i="1"/>
  <c r="H425" i="1"/>
  <c r="H416" i="1"/>
  <c r="H410" i="1"/>
  <c r="H403" i="1"/>
  <c r="H382" i="1"/>
  <c r="H368" i="1"/>
  <c r="H345" i="1"/>
  <c r="H339" i="1"/>
  <c r="H322" i="1"/>
  <c r="H288" i="1"/>
  <c r="H287" i="1"/>
  <c r="H276" i="1"/>
  <c r="H231" i="1"/>
  <c r="H222" i="1"/>
  <c r="H174" i="1"/>
  <c r="H160" i="1"/>
  <c r="H154" i="1"/>
  <c r="H138" i="1"/>
  <c r="H121" i="1"/>
  <c r="H67" i="1"/>
  <c r="H57" i="1"/>
  <c r="H56" i="1"/>
  <c r="H49" i="1"/>
  <c r="H43" i="1"/>
  <c r="H28" i="1"/>
  <c r="H940" i="1"/>
  <c r="H938" i="1"/>
  <c r="H928" i="1"/>
  <c r="H927" i="1"/>
  <c r="H879" i="1"/>
  <c r="H864" i="1"/>
  <c r="H817" i="1"/>
  <c r="H792" i="1"/>
  <c r="H791" i="1"/>
  <c r="H781" i="1"/>
  <c r="H780" i="1"/>
  <c r="H778" i="1"/>
  <c r="H768" i="1"/>
  <c r="H765" i="1"/>
  <c r="H761" i="1"/>
  <c r="H759" i="1"/>
  <c r="H735" i="1"/>
  <c r="H730" i="1"/>
  <c r="H723" i="1"/>
  <c r="H715" i="1"/>
  <c r="H710" i="1"/>
  <c r="H668" i="1"/>
  <c r="H661" i="1"/>
  <c r="H657" i="1"/>
  <c r="H643" i="1"/>
  <c r="H641" i="1"/>
  <c r="H622" i="1"/>
  <c r="H612" i="1"/>
  <c r="H608" i="1"/>
  <c r="H607" i="1"/>
  <c r="H590" i="1"/>
  <c r="H589" i="1"/>
  <c r="H586" i="1"/>
  <c r="H581" i="1"/>
  <c r="H579" i="1"/>
  <c r="H575" i="1"/>
  <c r="H572" i="1"/>
  <c r="H553" i="1"/>
  <c r="H531" i="1"/>
  <c r="H527" i="1"/>
  <c r="H515" i="1"/>
  <c r="H512" i="1"/>
  <c r="H505" i="1"/>
  <c r="H501" i="1"/>
  <c r="H471" i="1"/>
  <c r="H465" i="1"/>
  <c r="H444" i="1"/>
  <c r="H432" i="1"/>
  <c r="H417" i="1"/>
  <c r="H412" i="1"/>
  <c r="H400" i="1"/>
  <c r="H394" i="1"/>
  <c r="H389" i="1"/>
  <c r="H352" i="1"/>
  <c r="H338" i="1"/>
  <c r="H327" i="1"/>
  <c r="H321" i="1"/>
  <c r="H319" i="1"/>
  <c r="H309" i="1"/>
  <c r="H300" i="1"/>
  <c r="H296" i="1"/>
  <c r="H295" i="1"/>
  <c r="H291" i="1"/>
  <c r="H248" i="1"/>
  <c r="H238" i="1"/>
  <c r="H236" i="1"/>
  <c r="H225" i="1"/>
  <c r="H215" i="1"/>
  <c r="H205" i="1"/>
  <c r="H181" i="1"/>
  <c r="H175" i="1"/>
  <c r="H172" i="1"/>
  <c r="H155" i="1"/>
  <c r="H149" i="1"/>
  <c r="H132" i="1"/>
  <c r="H127" i="1"/>
  <c r="H114" i="1"/>
  <c r="H112" i="1"/>
  <c r="H111" i="1"/>
  <c r="H96" i="1"/>
  <c r="H86" i="1"/>
  <c r="H82" i="1"/>
  <c r="H63" i="1"/>
  <c r="H62" i="1"/>
  <c r="H60" i="1"/>
  <c r="H51" i="1"/>
  <c r="H33" i="1"/>
  <c r="H29" i="1"/>
  <c r="H14" i="1"/>
  <c r="H13" i="1"/>
  <c r="H947" i="1"/>
  <c r="H943" i="1"/>
  <c r="H908" i="1"/>
  <c r="H906" i="1"/>
  <c r="H898" i="1"/>
  <c r="H889" i="1"/>
  <c r="H868" i="1"/>
  <c r="H861" i="1"/>
  <c r="H852" i="1"/>
  <c r="H842" i="1"/>
  <c r="H834" i="1"/>
  <c r="H832" i="1"/>
  <c r="H825" i="1"/>
  <c r="H814" i="1"/>
  <c r="H811" i="1"/>
  <c r="H803" i="1"/>
  <c r="H797" i="1"/>
  <c r="H796" i="1"/>
  <c r="H786" i="1"/>
  <c r="H776" i="1"/>
  <c r="H771" i="1"/>
  <c r="H745" i="1"/>
  <c r="H743" i="1"/>
  <c r="H738" i="1"/>
  <c r="H737" i="1"/>
  <c r="H732" i="1"/>
  <c r="H729" i="1"/>
  <c r="H716" i="1"/>
  <c r="H706" i="1"/>
  <c r="H702" i="1"/>
  <c r="H696" i="1"/>
  <c r="H690" i="1"/>
  <c r="H684" i="1"/>
  <c r="H680" i="1"/>
  <c r="H679" i="1"/>
  <c r="H674" i="1"/>
  <c r="H673" i="1"/>
  <c r="H672" i="1"/>
  <c r="H669" i="1"/>
  <c r="H663" i="1"/>
  <c r="H658" i="1"/>
  <c r="H656" i="1"/>
  <c r="H634" i="1"/>
  <c r="H632" i="1"/>
  <c r="H628" i="1"/>
  <c r="H598" i="1"/>
  <c r="H597" i="1"/>
  <c r="H587" i="1"/>
  <c r="H571" i="1"/>
  <c r="H565" i="1"/>
  <c r="H543" i="1"/>
  <c r="H542" i="1"/>
  <c r="H534" i="1"/>
  <c r="H522" i="1"/>
  <c r="H495" i="1"/>
  <c r="H493" i="1"/>
  <c r="H492" i="1"/>
  <c r="H488" i="1"/>
  <c r="H486" i="1"/>
  <c r="H484" i="1"/>
  <c r="H473" i="1"/>
  <c r="H464" i="1"/>
  <c r="H458" i="1"/>
  <c r="H442" i="1"/>
  <c r="H421" i="1"/>
  <c r="H414" i="1"/>
  <c r="H408" i="1"/>
  <c r="H401" i="1"/>
  <c r="H396" i="1"/>
  <c r="H392" i="1"/>
  <c r="H385" i="1"/>
  <c r="H379" i="1"/>
  <c r="H378" i="1"/>
  <c r="H363" i="1"/>
  <c r="H362" i="1"/>
  <c r="H361" i="1"/>
  <c r="H360" i="1"/>
  <c r="H353" i="1"/>
  <c r="H350" i="1"/>
  <c r="H348" i="1"/>
  <c r="H346" i="1"/>
  <c r="H342" i="1"/>
  <c r="H335" i="1"/>
  <c r="H333" i="1"/>
  <c r="H317" i="1"/>
  <c r="H312" i="1"/>
  <c r="H307" i="1"/>
  <c r="H294" i="1"/>
  <c r="H290" i="1"/>
  <c r="H283" i="1"/>
  <c r="H282" i="1"/>
  <c r="H278" i="1"/>
  <c r="H265" i="1"/>
  <c r="H263" i="1"/>
  <c r="H257" i="1"/>
  <c r="H253" i="1"/>
  <c r="H250" i="1"/>
  <c r="H237" i="1"/>
  <c r="H230" i="1"/>
  <c r="H223" i="1"/>
  <c r="H218" i="1"/>
  <c r="H201" i="1"/>
  <c r="H187" i="1"/>
  <c r="H177" i="1"/>
  <c r="H171" i="1"/>
  <c r="H165" i="1"/>
  <c r="H159" i="1"/>
  <c r="H156" i="1"/>
  <c r="H153" i="1"/>
  <c r="H150" i="1"/>
  <c r="H148" i="1"/>
  <c r="H144" i="1"/>
  <c r="H141" i="1"/>
  <c r="H135" i="1"/>
  <c r="H130" i="1"/>
  <c r="H129" i="1"/>
  <c r="H118" i="1"/>
  <c r="H116" i="1"/>
  <c r="H93" i="1"/>
  <c r="H90" i="1"/>
  <c r="H88" i="1"/>
  <c r="H83" i="1"/>
  <c r="H76" i="1"/>
  <c r="H74" i="1"/>
  <c r="H73" i="1"/>
  <c r="H71" i="1"/>
  <c r="H65" i="1"/>
  <c r="H45" i="1"/>
  <c r="H37" i="1"/>
  <c r="H11" i="1"/>
  <c r="H9" i="1"/>
  <c r="H942" i="1"/>
  <c r="H931" i="1"/>
  <c r="H926" i="1"/>
  <c r="H923" i="1"/>
  <c r="H914" i="1"/>
  <c r="H913" i="1"/>
  <c r="H902" i="1"/>
  <c r="H897" i="1"/>
  <c r="H893" i="1"/>
  <c r="H881" i="1"/>
  <c r="H876" i="1"/>
  <c r="H874" i="1"/>
  <c r="H872" i="1"/>
  <c r="H866" i="1"/>
  <c r="H865" i="1"/>
  <c r="H860" i="1"/>
  <c r="H859" i="1"/>
  <c r="H857" i="1"/>
  <c r="H853" i="1"/>
  <c r="H851" i="1"/>
  <c r="H841" i="1"/>
  <c r="H830" i="1"/>
  <c r="H828" i="1"/>
  <c r="H808" i="1"/>
  <c r="H805" i="1"/>
  <c r="H804" i="1"/>
  <c r="H802" i="1"/>
  <c r="H799" i="1"/>
  <c r="H789" i="1"/>
  <c r="H785" i="1"/>
  <c r="H773" i="1"/>
  <c r="H770" i="1"/>
  <c r="H763" i="1"/>
  <c r="H760" i="1"/>
  <c r="H758" i="1"/>
  <c r="H756" i="1"/>
  <c r="H750" i="1"/>
  <c r="H748" i="1"/>
  <c r="H742" i="1"/>
  <c r="H734" i="1"/>
  <c r="H733" i="1"/>
  <c r="H724" i="1"/>
  <c r="H721" i="1"/>
  <c r="H717" i="1"/>
  <c r="H707" i="1"/>
  <c r="H703" i="1"/>
  <c r="H700" i="1"/>
  <c r="H699" i="1"/>
  <c r="H698" i="1"/>
  <c r="H692" i="1"/>
  <c r="H691" i="1"/>
  <c r="H681" i="1"/>
  <c r="H677" i="1"/>
  <c r="H676" i="1"/>
  <c r="H675" i="1"/>
  <c r="H650" i="1"/>
  <c r="H649" i="1"/>
  <c r="H642" i="1"/>
  <c r="H637" i="1"/>
  <c r="H627" i="1"/>
  <c r="H621" i="1"/>
  <c r="H619" i="1"/>
  <c r="H610" i="1"/>
  <c r="H595" i="1"/>
  <c r="H583" i="1"/>
  <c r="H582" i="1"/>
  <c r="H573" i="1"/>
  <c r="H570" i="1"/>
  <c r="H562" i="1"/>
  <c r="H561" i="1"/>
  <c r="H558" i="1"/>
  <c r="H548" i="1"/>
  <c r="H545" i="1"/>
  <c r="H544" i="1"/>
  <c r="H541" i="1"/>
  <c r="H540" i="1"/>
  <c r="H530" i="1"/>
  <c r="H520" i="1"/>
  <c r="H513" i="1"/>
  <c r="H510" i="1"/>
  <c r="H509" i="1"/>
  <c r="H506" i="1"/>
  <c r="H498" i="1"/>
  <c r="H491" i="1"/>
  <c r="H487" i="1"/>
  <c r="H483" i="1"/>
  <c r="H469" i="1"/>
  <c r="H467" i="1"/>
  <c r="H463" i="1"/>
  <c r="H460" i="1"/>
  <c r="H446" i="1"/>
  <c r="H441" i="1"/>
  <c r="H440" i="1"/>
  <c r="H439" i="1"/>
  <c r="H436" i="1"/>
  <c r="H434" i="1"/>
  <c r="H429" i="1"/>
  <c r="H428" i="1"/>
  <c r="H427" i="1"/>
  <c r="H423" i="1"/>
  <c r="H422" i="1"/>
  <c r="H409" i="1"/>
  <c r="H402" i="1"/>
  <c r="H395" i="1"/>
  <c r="H375" i="1"/>
  <c r="H374" i="1"/>
  <c r="H373" i="1"/>
  <c r="H367" i="1"/>
  <c r="H351" i="1"/>
  <c r="H344" i="1"/>
  <c r="H331" i="1"/>
  <c r="H330" i="1"/>
  <c r="H328" i="1"/>
  <c r="H326" i="1"/>
  <c r="H323" i="1"/>
  <c r="H318" i="1"/>
  <c r="H315" i="1"/>
  <c r="H305" i="1"/>
  <c r="H304" i="1"/>
  <c r="H303" i="1"/>
  <c r="H301" i="1"/>
  <c r="H299" i="1"/>
  <c r="H297" i="1"/>
  <c r="H292" i="1"/>
  <c r="H273" i="1"/>
  <c r="H270" i="1"/>
  <c r="H267" i="1"/>
  <c r="H258" i="1"/>
  <c r="H256" i="1"/>
  <c r="H244" i="1"/>
  <c r="H233" i="1"/>
  <c r="H227" i="1"/>
  <c r="H224" i="1"/>
  <c r="H220" i="1"/>
  <c r="H219" i="1"/>
  <c r="H216" i="1"/>
  <c r="H212" i="1"/>
  <c r="H208" i="1"/>
  <c r="H198" i="1"/>
  <c r="H196" i="1"/>
  <c r="H194" i="1"/>
  <c r="H191" i="1"/>
  <c r="H186" i="1"/>
  <c r="H185" i="1"/>
  <c r="H184" i="1"/>
  <c r="H183" i="1"/>
  <c r="H182" i="1"/>
  <c r="H180" i="1"/>
  <c r="H178" i="1"/>
  <c r="H173" i="1"/>
  <c r="H162" i="1"/>
  <c r="H158" i="1"/>
  <c r="H151" i="1"/>
  <c r="H146" i="1"/>
  <c r="H145" i="1"/>
  <c r="H134" i="1"/>
  <c r="H128" i="1"/>
  <c r="H124" i="1"/>
  <c r="H117" i="1"/>
  <c r="H115" i="1"/>
  <c r="H107" i="1"/>
  <c r="H106" i="1"/>
  <c r="H102" i="1"/>
  <c r="H98" i="1"/>
  <c r="H94" i="1"/>
  <c r="H92" i="1"/>
  <c r="H80" i="1"/>
  <c r="H72" i="1"/>
  <c r="H68" i="1"/>
  <c r="H61" i="1"/>
  <c r="H58" i="1"/>
  <c r="H48" i="1"/>
  <c r="H41" i="1"/>
  <c r="H40" i="1"/>
  <c r="H34" i="1"/>
  <c r="H31" i="1"/>
  <c r="H21" i="1"/>
  <c r="H19" i="1"/>
  <c r="H8" i="1"/>
  <c r="H7" i="1"/>
  <c r="G940" i="1"/>
  <c r="G938" i="1"/>
  <c r="G928" i="1"/>
  <c r="G927" i="1"/>
  <c r="G879" i="1"/>
  <c r="G864" i="1"/>
  <c r="G817" i="1"/>
  <c r="G792" i="1"/>
  <c r="G791" i="1"/>
  <c r="G781" i="1"/>
  <c r="G780" i="1"/>
  <c r="G778" i="1"/>
  <c r="G768" i="1"/>
  <c r="G765" i="1"/>
  <c r="G761" i="1"/>
  <c r="G759" i="1"/>
  <c r="G735" i="1"/>
  <c r="G730" i="1"/>
  <c r="G723" i="1"/>
  <c r="G715" i="1"/>
  <c r="G710" i="1"/>
  <c r="G668" i="1"/>
  <c r="G661" i="1"/>
  <c r="G657" i="1"/>
  <c r="G643" i="1"/>
  <c r="G641" i="1"/>
  <c r="G622" i="1"/>
  <c r="G612" i="1"/>
  <c r="G608" i="1"/>
  <c r="G607" i="1"/>
  <c r="G590" i="1"/>
  <c r="G589" i="1"/>
  <c r="G586" i="1"/>
  <c r="G581" i="1"/>
  <c r="G579" i="1"/>
  <c r="G575" i="1"/>
  <c r="G572" i="1"/>
  <c r="G553" i="1"/>
  <c r="G531" i="1"/>
  <c r="G527" i="1"/>
  <c r="G515" i="1"/>
  <c r="G512" i="1"/>
  <c r="G505" i="1"/>
  <c r="G501" i="1"/>
  <c r="G471" i="1"/>
  <c r="G465" i="1"/>
  <c r="G444" i="1"/>
  <c r="G432" i="1"/>
  <c r="G417" i="1"/>
  <c r="G412" i="1"/>
  <c r="G400" i="1"/>
  <c r="G394" i="1"/>
  <c r="G389" i="1"/>
  <c r="G352" i="1"/>
  <c r="G338" i="1"/>
  <c r="G327" i="1"/>
  <c r="G321" i="1"/>
  <c r="G319" i="1"/>
  <c r="G309" i="1"/>
  <c r="G300" i="1"/>
  <c r="G296" i="1"/>
  <c r="G295" i="1"/>
  <c r="G291" i="1"/>
  <c r="G248" i="1"/>
  <c r="G238" i="1"/>
  <c r="G236" i="1"/>
  <c r="G225" i="1"/>
  <c r="G215" i="1"/>
  <c r="G205" i="1"/>
  <c r="G181" i="1"/>
  <c r="G175" i="1"/>
  <c r="G172" i="1"/>
  <c r="G155" i="1"/>
  <c r="G149" i="1"/>
  <c r="G132" i="1"/>
  <c r="G127" i="1"/>
  <c r="G114" i="1"/>
  <c r="G112" i="1"/>
  <c r="G111" i="1"/>
  <c r="G96" i="1"/>
  <c r="G86" i="1"/>
  <c r="G82" i="1"/>
  <c r="G63" i="1"/>
  <c r="G62" i="1"/>
  <c r="G60" i="1"/>
  <c r="G51" i="1"/>
  <c r="G33" i="1"/>
  <c r="G29" i="1"/>
  <c r="G14" i="1"/>
  <c r="G13" i="1"/>
  <c r="G947" i="1"/>
  <c r="G943" i="1"/>
  <c r="G908" i="1"/>
  <c r="G906" i="1"/>
  <c r="G898" i="1"/>
  <c r="G889" i="1"/>
  <c r="G868" i="1"/>
  <c r="G861" i="1"/>
  <c r="G852" i="1"/>
  <c r="G842" i="1"/>
  <c r="G834" i="1"/>
  <c r="G832" i="1"/>
  <c r="G825" i="1"/>
  <c r="G814" i="1"/>
  <c r="G811" i="1"/>
  <c r="G803" i="1"/>
  <c r="G797" i="1"/>
  <c r="G796" i="1"/>
  <c r="G786" i="1"/>
  <c r="G776" i="1"/>
  <c r="G771" i="1"/>
  <c r="G745" i="1"/>
  <c r="G743" i="1"/>
  <c r="G738" i="1"/>
  <c r="G737" i="1"/>
  <c r="G732" i="1"/>
  <c r="G729" i="1"/>
  <c r="G716" i="1"/>
  <c r="G706" i="1"/>
  <c r="G702" i="1"/>
  <c r="G696" i="1"/>
  <c r="G690" i="1"/>
  <c r="G684" i="1"/>
  <c r="G680" i="1"/>
  <c r="G679" i="1"/>
  <c r="G674" i="1"/>
  <c r="G673" i="1"/>
  <c r="G672" i="1"/>
  <c r="G669" i="1"/>
  <c r="G663" i="1"/>
  <c r="G658" i="1"/>
  <c r="G656" i="1"/>
  <c r="G634" i="1"/>
  <c r="G632" i="1"/>
  <c r="G628" i="1"/>
  <c r="G598" i="1"/>
  <c r="G597" i="1"/>
  <c r="G587" i="1"/>
  <c r="G571" i="1"/>
  <c r="G565" i="1"/>
  <c r="G543" i="1"/>
  <c r="G542" i="1"/>
  <c r="G534" i="1"/>
  <c r="G522" i="1"/>
  <c r="G495" i="1"/>
  <c r="G493" i="1"/>
  <c r="G492" i="1"/>
  <c r="G488" i="1"/>
  <c r="G486" i="1"/>
  <c r="G484" i="1"/>
  <c r="G473" i="1"/>
  <c r="G464" i="1"/>
  <c r="G458" i="1"/>
  <c r="G442" i="1"/>
  <c r="G421" i="1"/>
  <c r="G414" i="1"/>
  <c r="G408" i="1"/>
  <c r="G401" i="1"/>
  <c r="G396" i="1"/>
  <c r="G392" i="1"/>
  <c r="G385" i="1"/>
  <c r="G379" i="1"/>
  <c r="G378" i="1"/>
  <c r="G363" i="1"/>
  <c r="G362" i="1"/>
  <c r="G361" i="1"/>
  <c r="G360" i="1"/>
  <c r="G353" i="1"/>
  <c r="G350" i="1"/>
  <c r="G348" i="1"/>
  <c r="G346" i="1"/>
  <c r="G342" i="1"/>
  <c r="G335" i="1"/>
  <c r="G333" i="1"/>
  <c r="G317" i="1"/>
  <c r="G312" i="1"/>
  <c r="G307" i="1"/>
  <c r="G294" i="1"/>
  <c r="G290" i="1"/>
  <c r="G283" i="1"/>
  <c r="G282" i="1"/>
  <c r="G278" i="1"/>
  <c r="G265" i="1"/>
  <c r="G263" i="1"/>
  <c r="G257" i="1"/>
  <c r="G253" i="1"/>
  <c r="G250" i="1"/>
  <c r="G237" i="1"/>
  <c r="G230" i="1"/>
  <c r="G223" i="1"/>
  <c r="G218" i="1"/>
  <c r="G201" i="1"/>
  <c r="G187" i="1"/>
  <c r="G177" i="1"/>
  <c r="G171" i="1"/>
  <c r="G165" i="1"/>
  <c r="G159" i="1"/>
  <c r="G156" i="1"/>
  <c r="G153" i="1"/>
  <c r="G150" i="1"/>
  <c r="G148" i="1"/>
  <c r="G144" i="1"/>
  <c r="G141" i="1"/>
  <c r="G135" i="1"/>
  <c r="G130" i="1"/>
  <c r="G129" i="1"/>
  <c r="G118" i="1"/>
  <c r="G116" i="1"/>
  <c r="G93" i="1"/>
  <c r="G90" i="1"/>
  <c r="G88" i="1"/>
  <c r="G83" i="1"/>
  <c r="G76" i="1"/>
  <c r="G74" i="1"/>
  <c r="G73" i="1"/>
  <c r="G71" i="1"/>
  <c r="G65" i="1"/>
  <c r="G45" i="1"/>
  <c r="G37" i="1"/>
  <c r="G11" i="1"/>
  <c r="G9" i="1"/>
  <c r="G942" i="1"/>
  <c r="G931" i="1"/>
  <c r="G926" i="1"/>
  <c r="G923" i="1"/>
  <c r="G914" i="1"/>
  <c r="G913" i="1"/>
  <c r="G902" i="1"/>
  <c r="G897" i="1"/>
  <c r="G893" i="1"/>
  <c r="G881" i="1"/>
  <c r="G876" i="1"/>
  <c r="G874" i="1"/>
  <c r="G872" i="1"/>
  <c r="G866" i="1"/>
  <c r="G865" i="1"/>
  <c r="G860" i="1"/>
  <c r="G859" i="1"/>
  <c r="G857" i="1"/>
  <c r="G853" i="1"/>
  <c r="G851" i="1"/>
  <c r="G841" i="1"/>
  <c r="G830" i="1"/>
  <c r="G828" i="1"/>
  <c r="G808" i="1"/>
  <c r="G805" i="1"/>
  <c r="G804" i="1"/>
  <c r="G802" i="1"/>
  <c r="G799" i="1"/>
  <c r="G789" i="1"/>
  <c r="G785" i="1"/>
  <c r="G773" i="1"/>
  <c r="G770" i="1"/>
  <c r="G763" i="1"/>
  <c r="G760" i="1"/>
  <c r="G758" i="1"/>
  <c r="G756" i="1"/>
  <c r="G750" i="1"/>
  <c r="G748" i="1"/>
  <c r="G742" i="1"/>
  <c r="G734" i="1"/>
  <c r="G733" i="1"/>
  <c r="G724" i="1"/>
  <c r="G721" i="1"/>
  <c r="G717" i="1"/>
  <c r="G707" i="1"/>
  <c r="G703" i="1"/>
  <c r="G700" i="1"/>
  <c r="G699" i="1"/>
  <c r="G698" i="1"/>
  <c r="G692" i="1"/>
  <c r="G691" i="1"/>
  <c r="G681" i="1"/>
  <c r="G677" i="1"/>
  <c r="G676" i="1"/>
  <c r="G675" i="1"/>
  <c r="G650" i="1"/>
  <c r="G649" i="1"/>
  <c r="G642" i="1"/>
  <c r="G637" i="1"/>
  <c r="G627" i="1"/>
  <c r="G621" i="1"/>
  <c r="G619" i="1"/>
  <c r="G610" i="1"/>
  <c r="G595" i="1"/>
  <c r="G583" i="1"/>
  <c r="G582" i="1"/>
  <c r="G573" i="1"/>
  <c r="G570" i="1"/>
  <c r="G562" i="1"/>
  <c r="G561" i="1"/>
  <c r="G558" i="1"/>
  <c r="G548" i="1"/>
  <c r="G545" i="1"/>
  <c r="G544" i="1"/>
  <c r="G541" i="1"/>
  <c r="G540" i="1"/>
  <c r="G530" i="1"/>
  <c r="G520" i="1"/>
  <c r="G513" i="1"/>
  <c r="G510" i="1"/>
  <c r="G509" i="1"/>
  <c r="G506" i="1"/>
  <c r="G498" i="1"/>
  <c r="G491" i="1"/>
  <c r="G487" i="1"/>
  <c r="G483" i="1"/>
  <c r="G469" i="1"/>
  <c r="G467" i="1"/>
  <c r="G463" i="1"/>
  <c r="G460" i="1"/>
  <c r="G446" i="1"/>
  <c r="G441" i="1"/>
  <c r="G440" i="1"/>
  <c r="G439" i="1"/>
  <c r="G436" i="1"/>
  <c r="G434" i="1"/>
  <c r="G429" i="1"/>
  <c r="G428" i="1"/>
  <c r="G427" i="1"/>
  <c r="G423" i="1"/>
  <c r="G422" i="1"/>
  <c r="G409" i="1"/>
  <c r="G402" i="1"/>
  <c r="G395" i="1"/>
  <c r="G375" i="1"/>
  <c r="G374" i="1"/>
  <c r="G373" i="1"/>
  <c r="G367" i="1"/>
  <c r="G351" i="1"/>
  <c r="G344" i="1"/>
  <c r="G331" i="1"/>
  <c r="G330" i="1"/>
  <c r="G328" i="1"/>
  <c r="G326" i="1"/>
  <c r="G323" i="1"/>
  <c r="G318" i="1"/>
  <c r="G315" i="1"/>
  <c r="G305" i="1"/>
  <c r="G304" i="1"/>
  <c r="G303" i="1"/>
  <c r="G301" i="1"/>
  <c r="G299" i="1"/>
  <c r="G297" i="1"/>
  <c r="G292" i="1"/>
  <c r="G273" i="1"/>
  <c r="G270" i="1"/>
  <c r="G267" i="1"/>
  <c r="G258" i="1"/>
  <c r="G256" i="1"/>
  <c r="G244" i="1"/>
  <c r="G233" i="1"/>
  <c r="G227" i="1"/>
  <c r="G224" i="1"/>
  <c r="G220" i="1"/>
  <c r="G219" i="1"/>
  <c r="G216" i="1"/>
  <c r="G212" i="1"/>
  <c r="G208" i="1"/>
  <c r="G198" i="1"/>
  <c r="G196" i="1"/>
  <c r="G194" i="1"/>
  <c r="G191" i="1"/>
  <c r="G186" i="1"/>
  <c r="G185" i="1"/>
  <c r="G184" i="1"/>
  <c r="G183" i="1"/>
  <c r="G182" i="1"/>
  <c r="G180" i="1"/>
  <c r="G178" i="1"/>
  <c r="G173" i="1"/>
  <c r="G162" i="1"/>
  <c r="G158" i="1"/>
  <c r="G151" i="1"/>
  <c r="G146" i="1"/>
  <c r="G145" i="1"/>
  <c r="G134" i="1"/>
  <c r="G128" i="1"/>
  <c r="G124" i="1"/>
  <c r="G117" i="1"/>
  <c r="G115" i="1"/>
  <c r="G107" i="1"/>
  <c r="G106" i="1"/>
  <c r="G102" i="1"/>
  <c r="G98" i="1"/>
  <c r="G94" i="1"/>
  <c r="G92" i="1"/>
  <c r="G80" i="1"/>
  <c r="G72" i="1"/>
  <c r="G68" i="1"/>
  <c r="G61" i="1"/>
  <c r="G58" i="1"/>
  <c r="G48" i="1"/>
  <c r="G41" i="1"/>
  <c r="G40" i="1"/>
  <c r="G34" i="1"/>
  <c r="G31" i="1"/>
  <c r="G21" i="1"/>
  <c r="G19" i="1"/>
  <c r="G8" i="1"/>
  <c r="G7" i="1"/>
  <c r="G945" i="1"/>
  <c r="G941" i="1"/>
  <c r="G939" i="1"/>
  <c r="G937" i="1"/>
  <c r="G936" i="1"/>
  <c r="G935" i="1"/>
  <c r="G930" i="1"/>
  <c r="G929" i="1"/>
  <c r="G925" i="1"/>
  <c r="G922" i="1"/>
  <c r="G921" i="1"/>
  <c r="G920" i="1"/>
  <c r="G919" i="1"/>
  <c r="G918" i="1"/>
  <c r="G916" i="1"/>
  <c r="G915" i="1"/>
  <c r="G912" i="1"/>
  <c r="G911" i="1"/>
  <c r="G910" i="1"/>
  <c r="G907" i="1"/>
  <c r="G905" i="1"/>
  <c r="G904" i="1"/>
  <c r="G903" i="1"/>
  <c r="G901" i="1"/>
  <c r="G900" i="1"/>
  <c r="G899" i="1"/>
  <c r="G896" i="1"/>
  <c r="G895" i="1"/>
  <c r="G892" i="1"/>
  <c r="G891" i="1"/>
  <c r="G890" i="1"/>
  <c r="G888" i="1"/>
  <c r="G887" i="1"/>
  <c r="G885" i="1"/>
  <c r="G884" i="1"/>
  <c r="G878" i="1"/>
  <c r="G877" i="1"/>
  <c r="G875" i="1"/>
  <c r="G873" i="1"/>
  <c r="G871" i="1"/>
  <c r="G870" i="1"/>
  <c r="G869" i="1"/>
  <c r="G867" i="1"/>
  <c r="G863" i="1"/>
  <c r="G862" i="1"/>
  <c r="G858" i="1"/>
  <c r="G856" i="1"/>
  <c r="G855" i="1"/>
  <c r="G854" i="1"/>
  <c r="G850" i="1"/>
  <c r="G849" i="1"/>
  <c r="G848" i="1"/>
  <c r="G847" i="1"/>
  <c r="G845" i="1"/>
  <c r="G844" i="1"/>
  <c r="G843" i="1"/>
  <c r="G839" i="1"/>
  <c r="G838" i="1"/>
  <c r="G836" i="1"/>
  <c r="G835" i="1"/>
  <c r="G833" i="1"/>
  <c r="G831" i="1"/>
  <c r="G829" i="1"/>
  <c r="G827" i="1"/>
  <c r="G826" i="1"/>
  <c r="G824" i="1"/>
  <c r="G823" i="1"/>
  <c r="G821" i="1"/>
  <c r="G820" i="1"/>
  <c r="G819" i="1"/>
  <c r="G818" i="1"/>
  <c r="G816" i="1"/>
  <c r="G815" i="1"/>
  <c r="G812" i="1"/>
  <c r="G809" i="1"/>
  <c r="G807" i="1"/>
  <c r="G806" i="1"/>
  <c r="G800" i="1"/>
  <c r="G798" i="1"/>
  <c r="G795" i="1"/>
  <c r="G794" i="1"/>
  <c r="G793" i="1"/>
  <c r="G788" i="1"/>
  <c r="G787" i="1"/>
  <c r="G784" i="1"/>
  <c r="G783" i="1"/>
  <c r="G782" i="1"/>
  <c r="G779" i="1"/>
  <c r="G777" i="1"/>
  <c r="G775" i="1"/>
  <c r="G774" i="1"/>
  <c r="G767" i="1"/>
  <c r="G766" i="1"/>
  <c r="G764" i="1"/>
  <c r="G755" i="1"/>
  <c r="G754" i="1"/>
  <c r="G753" i="1"/>
  <c r="G752" i="1"/>
  <c r="G751" i="1"/>
  <c r="G749" i="1"/>
  <c r="G747" i="1"/>
  <c r="G746" i="1"/>
  <c r="G744" i="1"/>
  <c r="G741" i="1"/>
  <c r="G740" i="1"/>
  <c r="G739" i="1"/>
  <c r="G731" i="1"/>
  <c r="G728" i="1"/>
  <c r="G725" i="1"/>
  <c r="G720" i="1"/>
  <c r="G719" i="1"/>
  <c r="G718" i="1"/>
  <c r="G714" i="1"/>
  <c r="G713" i="1"/>
  <c r="G712" i="1"/>
  <c r="G711" i="1"/>
  <c r="G704" i="1"/>
  <c r="G701" i="1"/>
  <c r="G695" i="1"/>
  <c r="G694" i="1"/>
  <c r="G689" i="1"/>
  <c r="G688" i="1"/>
  <c r="G687" i="1"/>
  <c r="G686" i="1"/>
  <c r="G685" i="1"/>
  <c r="G683" i="1"/>
  <c r="G682" i="1"/>
  <c r="G678" i="1"/>
  <c r="G670" i="1"/>
  <c r="G667" i="1"/>
  <c r="G666" i="1"/>
  <c r="G664" i="1"/>
  <c r="G662" i="1"/>
  <c r="G660" i="1"/>
  <c r="G659" i="1"/>
  <c r="G655" i="1"/>
  <c r="G653" i="1"/>
  <c r="G652" i="1"/>
  <c r="G647" i="1"/>
  <c r="G646" i="1"/>
  <c r="G645" i="1"/>
  <c r="G644" i="1"/>
  <c r="G640" i="1"/>
  <c r="G639" i="1"/>
  <c r="G638" i="1"/>
  <c r="G636" i="1"/>
  <c r="G633" i="1"/>
  <c r="G631" i="1"/>
  <c r="G630" i="1"/>
  <c r="G629" i="1"/>
  <c r="G626" i="1"/>
  <c r="G625" i="1"/>
  <c r="G624" i="1"/>
  <c r="G623" i="1"/>
  <c r="G618" i="1"/>
  <c r="G617" i="1"/>
  <c r="G616" i="1"/>
  <c r="G615" i="1"/>
  <c r="G613" i="1"/>
  <c r="G611" i="1"/>
  <c r="G606" i="1"/>
  <c r="G605" i="1"/>
  <c r="G604" i="1"/>
  <c r="G603" i="1"/>
  <c r="G602" i="1"/>
  <c r="G600" i="1"/>
  <c r="G599" i="1"/>
  <c r="G596" i="1"/>
  <c r="G594" i="1"/>
  <c r="G593" i="1"/>
  <c r="G592" i="1"/>
  <c r="G585" i="1"/>
  <c r="G584" i="1"/>
  <c r="G580" i="1"/>
  <c r="G578" i="1"/>
  <c r="G577" i="1"/>
  <c r="G569" i="1"/>
  <c r="G568" i="1"/>
  <c r="G567" i="1"/>
  <c r="G566" i="1"/>
  <c r="G564" i="1"/>
  <c r="G560" i="1"/>
  <c r="G557" i="1"/>
  <c r="G554" i="1"/>
  <c r="G552" i="1"/>
  <c r="G551" i="1"/>
  <c r="G550" i="1"/>
  <c r="G549" i="1"/>
  <c r="G547" i="1"/>
  <c r="G546" i="1"/>
  <c r="G539" i="1"/>
  <c r="G538" i="1"/>
  <c r="G537" i="1"/>
  <c r="G535" i="1"/>
  <c r="G533" i="1"/>
  <c r="G532" i="1"/>
  <c r="G529" i="1"/>
  <c r="G528" i="1"/>
  <c r="G526" i="1"/>
  <c r="G523" i="1"/>
  <c r="G521" i="1"/>
  <c r="G519" i="1"/>
  <c r="G518" i="1"/>
  <c r="G516" i="1"/>
  <c r="G514" i="1"/>
  <c r="G511" i="1"/>
  <c r="G508" i="1"/>
  <c r="G507" i="1"/>
  <c r="G504" i="1"/>
  <c r="G502" i="1"/>
  <c r="G500" i="1"/>
  <c r="G497" i="1"/>
  <c r="G494" i="1"/>
  <c r="G490" i="1"/>
  <c r="G489" i="1"/>
  <c r="G482" i="1"/>
  <c r="G480" i="1"/>
  <c r="G478" i="1"/>
  <c r="G477" i="1"/>
  <c r="G476" i="1"/>
  <c r="G475" i="1"/>
  <c r="G474" i="1"/>
  <c r="G472" i="1"/>
  <c r="G470" i="1"/>
  <c r="G468" i="1"/>
  <c r="G466" i="1"/>
  <c r="G461" i="1"/>
  <c r="G459" i="1"/>
  <c r="G457" i="1"/>
  <c r="G455" i="1"/>
  <c r="G454" i="1"/>
  <c r="G453" i="1"/>
  <c r="G452" i="1"/>
  <c r="G449" i="1"/>
  <c r="G448" i="1"/>
  <c r="G447" i="1"/>
  <c r="G445" i="1"/>
  <c r="G443" i="1"/>
  <c r="G437" i="1"/>
  <c r="G435" i="1"/>
  <c r="G433" i="1"/>
  <c r="G431" i="1"/>
  <c r="G430" i="1"/>
  <c r="G426" i="1"/>
  <c r="G424" i="1"/>
  <c r="G420" i="1"/>
  <c r="G419" i="1"/>
  <c r="G418" i="1"/>
  <c r="G415" i="1"/>
  <c r="G413" i="1"/>
  <c r="G411" i="1"/>
  <c r="G407" i="1"/>
  <c r="G406" i="1"/>
  <c r="G405" i="1"/>
  <c r="G404" i="1"/>
  <c r="G399" i="1"/>
  <c r="G398" i="1"/>
  <c r="G397" i="1"/>
  <c r="G391" i="1"/>
  <c r="G387" i="1"/>
  <c r="G386" i="1"/>
  <c r="G383" i="1"/>
  <c r="G381" i="1"/>
  <c r="G380" i="1"/>
  <c r="G377" i="1"/>
  <c r="G372" i="1"/>
  <c r="G371" i="1"/>
  <c r="G370" i="1"/>
  <c r="G369" i="1"/>
  <c r="G366" i="1"/>
  <c r="G365" i="1"/>
  <c r="G364" i="1"/>
  <c r="G359" i="1"/>
  <c r="G358" i="1"/>
  <c r="G357" i="1"/>
  <c r="G356" i="1"/>
  <c r="G355" i="1"/>
  <c r="G354" i="1"/>
  <c r="G349" i="1"/>
  <c r="G347" i="1"/>
  <c r="G343" i="1"/>
  <c r="G341" i="1"/>
  <c r="G340" i="1"/>
  <c r="G337" i="1"/>
  <c r="G336" i="1"/>
  <c r="G334" i="1"/>
  <c r="G329" i="1"/>
  <c r="G325" i="1"/>
  <c r="G320" i="1"/>
  <c r="G316" i="1"/>
  <c r="G314" i="1"/>
  <c r="G313" i="1"/>
  <c r="G311" i="1"/>
  <c r="G310" i="1"/>
  <c r="G306" i="1"/>
  <c r="G302" i="1"/>
  <c r="G293" i="1"/>
  <c r="G289" i="1"/>
  <c r="G286" i="1"/>
  <c r="G284" i="1"/>
  <c r="G281" i="1"/>
  <c r="G280" i="1"/>
  <c r="G279" i="1"/>
  <c r="G277" i="1"/>
  <c r="G274" i="1"/>
  <c r="G271" i="1"/>
  <c r="G269" i="1"/>
  <c r="G268" i="1"/>
  <c r="G266" i="1"/>
  <c r="G264" i="1"/>
  <c r="G262" i="1"/>
  <c r="G261" i="1"/>
  <c r="G260" i="1"/>
  <c r="G259" i="1"/>
  <c r="G254" i="1"/>
  <c r="G252" i="1"/>
  <c r="G251" i="1"/>
  <c r="G249" i="1"/>
  <c r="G247" i="1"/>
  <c r="G246" i="1"/>
  <c r="G245" i="1"/>
  <c r="G243" i="1"/>
  <c r="G241" i="1"/>
  <c r="G235" i="1"/>
  <c r="G234" i="1"/>
  <c r="G232" i="1"/>
  <c r="G229" i="1"/>
  <c r="G228" i="1"/>
  <c r="G226" i="1"/>
  <c r="G221" i="1"/>
  <c r="G214" i="1"/>
  <c r="G213" i="1"/>
  <c r="G210" i="1"/>
  <c r="G209" i="1"/>
  <c r="G207" i="1"/>
  <c r="G206" i="1"/>
  <c r="G204" i="1"/>
  <c r="G203" i="1"/>
  <c r="G202" i="1"/>
  <c r="G200" i="1"/>
  <c r="G199" i="1"/>
  <c r="G197" i="1"/>
  <c r="G195" i="1"/>
  <c r="G193" i="1"/>
  <c r="G192" i="1"/>
  <c r="G190" i="1"/>
  <c r="G189" i="1"/>
  <c r="G188" i="1"/>
  <c r="G179" i="1"/>
  <c r="G176" i="1"/>
  <c r="G170" i="1"/>
  <c r="G169" i="1"/>
  <c r="G167" i="1"/>
  <c r="G166" i="1"/>
  <c r="G164" i="1"/>
  <c r="G163" i="1"/>
  <c r="G161" i="1"/>
  <c r="G157" i="1"/>
  <c r="G147" i="1"/>
  <c r="G143" i="1"/>
  <c r="G142" i="1"/>
  <c r="G140" i="1"/>
  <c r="G139" i="1"/>
  <c r="G137" i="1"/>
  <c r="G136" i="1"/>
  <c r="G133" i="1"/>
  <c r="G131" i="1"/>
  <c r="G126" i="1"/>
  <c r="G125" i="1"/>
  <c r="G122" i="1"/>
  <c r="G119" i="1"/>
  <c r="G113" i="1"/>
  <c r="G110" i="1"/>
  <c r="G109" i="1"/>
  <c r="G105" i="1"/>
  <c r="G104" i="1"/>
  <c r="G103" i="1"/>
  <c r="G101" i="1"/>
  <c r="G100" i="1"/>
  <c r="G99" i="1"/>
  <c r="G97" i="1"/>
  <c r="G95" i="1"/>
  <c r="G91" i="1"/>
  <c r="G89" i="1"/>
  <c r="G85" i="1"/>
  <c r="G84" i="1"/>
  <c r="G78" i="1"/>
  <c r="G77" i="1"/>
  <c r="G75" i="1"/>
  <c r="G70" i="1"/>
  <c r="G69" i="1"/>
  <c r="G66" i="1"/>
  <c r="G64" i="1"/>
  <c r="G59" i="1"/>
  <c r="G55" i="1"/>
  <c r="G53" i="1"/>
  <c r="G52" i="1"/>
  <c r="G50" i="1"/>
  <c r="G47" i="1"/>
  <c r="G46" i="1"/>
  <c r="G44" i="1"/>
  <c r="G39" i="1"/>
  <c r="G36" i="1"/>
  <c r="G32" i="1"/>
  <c r="G30" i="1"/>
  <c r="G27" i="1"/>
  <c r="G26" i="1"/>
  <c r="G25" i="1"/>
  <c r="G24" i="1"/>
  <c r="G23" i="1"/>
  <c r="G22" i="1"/>
  <c r="G20" i="1"/>
  <c r="G18" i="1"/>
  <c r="G17" i="1"/>
  <c r="G16" i="1"/>
  <c r="G15" i="1"/>
  <c r="G6" i="1"/>
  <c r="G4" i="1"/>
  <c r="G3" i="1"/>
  <c r="G2" i="1"/>
  <c r="G28" i="1"/>
  <c r="G43" i="1"/>
  <c r="G49" i="1"/>
  <c r="G56" i="1"/>
  <c r="G57" i="1"/>
  <c r="G67" i="1"/>
  <c r="G121" i="1"/>
  <c r="G138" i="1"/>
  <c r="G154" i="1"/>
  <c r="G160" i="1"/>
  <c r="G174" i="1"/>
  <c r="G222" i="1"/>
  <c r="G231" i="1"/>
  <c r="G276" i="1"/>
  <c r="G287" i="1"/>
  <c r="G288" i="1"/>
  <c r="G322" i="1"/>
  <c r="G339" i="1"/>
  <c r="G345" i="1"/>
  <c r="G368" i="1"/>
  <c r="G382" i="1"/>
  <c r="G403" i="1"/>
  <c r="G410" i="1"/>
  <c r="G416" i="1"/>
  <c r="G425" i="1"/>
  <c r="G451" i="1"/>
  <c r="G456" i="1"/>
  <c r="G462" i="1"/>
  <c r="G481" i="1"/>
  <c r="G503" i="1"/>
  <c r="G517" i="1"/>
  <c r="G525" i="1"/>
  <c r="G536" i="1"/>
  <c r="G556" i="1"/>
  <c r="G574" i="1"/>
  <c r="G576" i="1"/>
  <c r="G648" i="1"/>
  <c r="G651" i="1"/>
  <c r="G654" i="1"/>
  <c r="G665" i="1"/>
  <c r="G671" i="1"/>
  <c r="G693" i="1"/>
  <c r="G705" i="1"/>
  <c r="G722" i="1"/>
  <c r="G727" i="1"/>
  <c r="G769" i="1"/>
  <c r="G772" i="1"/>
  <c r="G810" i="1"/>
  <c r="G813" i="1"/>
  <c r="G909" i="1"/>
  <c r="G917" i="1"/>
  <c r="G924" i="1"/>
  <c r="G932" i="1"/>
  <c r="G944" i="1"/>
  <c r="J2" i="1"/>
  <c r="J23" i="1"/>
  <c r="J24" i="1"/>
  <c r="J25" i="1"/>
  <c r="J26" i="1"/>
  <c r="J27" i="1"/>
  <c r="J28" i="1"/>
  <c r="J29" i="1"/>
  <c r="J30" i="1"/>
  <c r="J31" i="1"/>
  <c r="K31" i="1" s="1"/>
  <c r="J32" i="1"/>
  <c r="J33" i="1"/>
  <c r="K33" i="1" s="1"/>
  <c r="J34" i="1"/>
  <c r="J35" i="1"/>
  <c r="K35" i="1" s="1"/>
  <c r="J36" i="1"/>
  <c r="J37" i="1"/>
  <c r="K37" i="1" s="1"/>
  <c r="J38" i="1"/>
  <c r="K38" i="1" s="1"/>
  <c r="J39" i="1"/>
  <c r="J40" i="1"/>
  <c r="J41" i="1"/>
  <c r="J42" i="1"/>
  <c r="K42" i="1" s="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K390" i="1" s="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1" i="1"/>
  <c r="J492" i="1"/>
  <c r="J493" i="1"/>
  <c r="J494" i="1"/>
  <c r="J495" i="1"/>
  <c r="J496" i="1"/>
  <c r="J497" i="1"/>
  <c r="J498" i="1"/>
  <c r="J499" i="1"/>
  <c r="J500" i="1"/>
  <c r="J501" i="1"/>
  <c r="J502" i="1"/>
  <c r="J503" i="1"/>
  <c r="J504" i="1"/>
  <c r="J505" i="1"/>
  <c r="J506" i="1"/>
  <c r="J507" i="1"/>
  <c r="J508" i="1"/>
  <c r="J509" i="1"/>
  <c r="J510" i="1"/>
  <c r="J511" i="1"/>
  <c r="J512" i="1"/>
  <c r="J513" i="1"/>
  <c r="J514" i="1"/>
  <c r="J515" i="1"/>
  <c r="K515" i="1" s="1"/>
  <c r="J516" i="1"/>
  <c r="J517" i="1"/>
  <c r="J518" i="1"/>
  <c r="K518" i="1" s="1"/>
  <c r="J519" i="1"/>
  <c r="J520" i="1"/>
  <c r="J521" i="1"/>
  <c r="J522" i="1"/>
  <c r="J523" i="1"/>
  <c r="J524" i="1"/>
  <c r="J525" i="1"/>
  <c r="J526" i="1"/>
  <c r="J527" i="1"/>
  <c r="J528" i="1"/>
  <c r="J529" i="1"/>
  <c r="J530" i="1"/>
  <c r="J531" i="1"/>
  <c r="J532" i="1"/>
  <c r="J533" i="1"/>
  <c r="J534" i="1"/>
  <c r="J535" i="1"/>
  <c r="J536" i="1"/>
  <c r="J537" i="1"/>
  <c r="J538" i="1"/>
  <c r="J539" i="1"/>
  <c r="J540" i="1"/>
  <c r="J541" i="1"/>
  <c r="J542" i="1"/>
  <c r="J543" i="1"/>
  <c r="J544" i="1"/>
  <c r="J545" i="1"/>
  <c r="J546" i="1"/>
  <c r="J547" i="1"/>
  <c r="J548" i="1"/>
  <c r="J549" i="1"/>
  <c r="J550" i="1"/>
  <c r="J551" i="1"/>
  <c r="J552" i="1"/>
  <c r="J553" i="1"/>
  <c r="J554" i="1"/>
  <c r="J555" i="1"/>
  <c r="J556" i="1"/>
  <c r="J557" i="1"/>
  <c r="J558" i="1"/>
  <c r="K558" i="1" s="1"/>
  <c r="J559" i="1"/>
  <c r="J560" i="1"/>
  <c r="J561" i="1"/>
  <c r="J562" i="1"/>
  <c r="J563" i="1"/>
  <c r="J564" i="1"/>
  <c r="J565" i="1"/>
  <c r="J566" i="1"/>
  <c r="J567" i="1"/>
  <c r="J568" i="1"/>
  <c r="J569" i="1"/>
  <c r="J570" i="1"/>
  <c r="J571" i="1"/>
  <c r="J572" i="1"/>
  <c r="J573" i="1"/>
  <c r="J574" i="1"/>
  <c r="J575" i="1"/>
  <c r="J576" i="1"/>
  <c r="J577" i="1"/>
  <c r="J578" i="1"/>
  <c r="J579" i="1"/>
  <c r="J580" i="1"/>
  <c r="J581" i="1"/>
  <c r="J582" i="1"/>
  <c r="J583" i="1"/>
  <c r="J584" i="1"/>
  <c r="J585" i="1"/>
  <c r="J586" i="1"/>
  <c r="J587" i="1"/>
  <c r="J588" i="1"/>
  <c r="J589" i="1"/>
  <c r="J590" i="1"/>
  <c r="J591" i="1"/>
  <c r="J592" i="1"/>
  <c r="J593" i="1"/>
  <c r="J594" i="1"/>
  <c r="J595" i="1"/>
  <c r="J596" i="1"/>
  <c r="J597" i="1"/>
  <c r="J598" i="1"/>
  <c r="J599" i="1"/>
  <c r="J600" i="1"/>
  <c r="J601" i="1"/>
  <c r="J602" i="1"/>
  <c r="J603" i="1"/>
  <c r="J604" i="1"/>
  <c r="J605" i="1"/>
  <c r="J606" i="1"/>
  <c r="J607" i="1"/>
  <c r="J608" i="1"/>
  <c r="J609" i="1"/>
  <c r="J610" i="1"/>
  <c r="J611" i="1"/>
  <c r="J612" i="1"/>
  <c r="J613" i="1"/>
  <c r="J614" i="1"/>
  <c r="J615" i="1"/>
  <c r="J616" i="1"/>
  <c r="J617" i="1"/>
  <c r="J618" i="1"/>
  <c r="J619" i="1"/>
  <c r="J620" i="1"/>
  <c r="J621" i="1"/>
  <c r="J622" i="1"/>
  <c r="J623" i="1"/>
  <c r="J624" i="1"/>
  <c r="J625" i="1"/>
  <c r="J626" i="1"/>
  <c r="J627" i="1"/>
  <c r="J628" i="1"/>
  <c r="J629" i="1"/>
  <c r="J630" i="1"/>
  <c r="J631" i="1"/>
  <c r="J632" i="1"/>
  <c r="J633" i="1"/>
  <c r="J634" i="1"/>
  <c r="J635" i="1"/>
  <c r="J636" i="1"/>
  <c r="J637" i="1"/>
  <c r="J638" i="1"/>
  <c r="J639" i="1"/>
  <c r="J640" i="1"/>
  <c r="J641" i="1"/>
  <c r="J642" i="1"/>
  <c r="J643" i="1"/>
  <c r="K643" i="1" s="1"/>
  <c r="J644" i="1"/>
  <c r="J645" i="1"/>
  <c r="J646" i="1"/>
  <c r="J647" i="1"/>
  <c r="J648" i="1"/>
  <c r="J649" i="1"/>
  <c r="J650" i="1"/>
  <c r="J651" i="1"/>
  <c r="J652" i="1"/>
  <c r="J653" i="1"/>
  <c r="J654" i="1"/>
  <c r="J655" i="1"/>
  <c r="J656" i="1"/>
  <c r="J657" i="1"/>
  <c r="J658" i="1"/>
  <c r="J659" i="1"/>
  <c r="J660" i="1"/>
  <c r="J661" i="1"/>
  <c r="J662" i="1"/>
  <c r="J663" i="1"/>
  <c r="J664" i="1"/>
  <c r="J665" i="1"/>
  <c r="J666" i="1"/>
  <c r="J667" i="1"/>
  <c r="J668" i="1"/>
  <c r="J669" i="1"/>
  <c r="J670" i="1"/>
  <c r="J671" i="1"/>
  <c r="J672" i="1"/>
  <c r="J673" i="1"/>
  <c r="J674" i="1"/>
  <c r="J675" i="1"/>
  <c r="J676" i="1"/>
  <c r="J677" i="1"/>
  <c r="J678" i="1"/>
  <c r="J679" i="1"/>
  <c r="J680" i="1"/>
  <c r="J681" i="1"/>
  <c r="J682" i="1"/>
  <c r="J683" i="1"/>
  <c r="J684" i="1"/>
  <c r="J685" i="1"/>
  <c r="J686" i="1"/>
  <c r="J687" i="1"/>
  <c r="J688" i="1"/>
  <c r="J689" i="1"/>
  <c r="J690" i="1"/>
  <c r="J691" i="1"/>
  <c r="J692" i="1"/>
  <c r="J693" i="1"/>
  <c r="J694" i="1"/>
  <c r="J695" i="1"/>
  <c r="J696" i="1"/>
  <c r="J697" i="1"/>
  <c r="K697" i="1" s="1"/>
  <c r="J698" i="1"/>
  <c r="J699" i="1"/>
  <c r="J700" i="1"/>
  <c r="J701" i="1"/>
  <c r="J702" i="1"/>
  <c r="J703" i="1"/>
  <c r="J704" i="1"/>
  <c r="J705" i="1"/>
  <c r="J706" i="1"/>
  <c r="J707" i="1"/>
  <c r="J708" i="1"/>
  <c r="J709" i="1"/>
  <c r="J710" i="1"/>
  <c r="J711" i="1"/>
  <c r="J712" i="1"/>
  <c r="J713" i="1"/>
  <c r="J714" i="1"/>
  <c r="J715" i="1"/>
  <c r="J716" i="1"/>
  <c r="J717" i="1"/>
  <c r="J718" i="1"/>
  <c r="J719" i="1"/>
  <c r="J720" i="1"/>
  <c r="J721" i="1"/>
  <c r="J722" i="1"/>
  <c r="J723" i="1"/>
  <c r="J724" i="1"/>
  <c r="J725" i="1"/>
  <c r="J726" i="1"/>
  <c r="J727" i="1"/>
  <c r="J728" i="1"/>
  <c r="J729" i="1"/>
  <c r="J730" i="1"/>
  <c r="J731" i="1"/>
  <c r="J732" i="1"/>
  <c r="J733" i="1"/>
  <c r="J734" i="1"/>
  <c r="J735" i="1"/>
  <c r="J736" i="1"/>
  <c r="K736" i="1" s="1"/>
  <c r="J737" i="1"/>
  <c r="J738" i="1"/>
  <c r="J739" i="1"/>
  <c r="J740" i="1"/>
  <c r="J741" i="1"/>
  <c r="J742" i="1"/>
  <c r="J743" i="1"/>
  <c r="J744" i="1"/>
  <c r="J745" i="1"/>
  <c r="J746" i="1"/>
  <c r="J747" i="1"/>
  <c r="J748" i="1"/>
  <c r="J749" i="1"/>
  <c r="J750" i="1"/>
  <c r="J751" i="1"/>
  <c r="J752" i="1"/>
  <c r="J753" i="1"/>
  <c r="J754" i="1"/>
  <c r="J755" i="1"/>
  <c r="J756" i="1"/>
  <c r="J757" i="1"/>
  <c r="J758" i="1"/>
  <c r="J759" i="1"/>
  <c r="J760" i="1"/>
  <c r="J761" i="1"/>
  <c r="J762" i="1"/>
  <c r="J763" i="1"/>
  <c r="J764" i="1"/>
  <c r="J765" i="1"/>
  <c r="J766" i="1"/>
  <c r="J767" i="1"/>
  <c r="K767" i="1" s="1"/>
  <c r="J768" i="1"/>
  <c r="J769" i="1"/>
  <c r="J770" i="1"/>
  <c r="J771" i="1"/>
  <c r="J772" i="1"/>
  <c r="J773" i="1"/>
  <c r="J774" i="1"/>
  <c r="J775" i="1"/>
  <c r="J776" i="1"/>
  <c r="J777" i="1"/>
  <c r="J778" i="1"/>
  <c r="J779" i="1"/>
  <c r="J780" i="1"/>
  <c r="J781" i="1"/>
  <c r="J782" i="1"/>
  <c r="J783" i="1"/>
  <c r="J784" i="1"/>
  <c r="J785" i="1"/>
  <c r="J786" i="1"/>
  <c r="J787" i="1"/>
  <c r="J788" i="1"/>
  <c r="J789" i="1"/>
  <c r="J790" i="1"/>
  <c r="J791" i="1"/>
  <c r="J792" i="1"/>
  <c r="J793" i="1"/>
  <c r="J794" i="1"/>
  <c r="J795" i="1"/>
  <c r="J796" i="1"/>
  <c r="J797" i="1"/>
  <c r="J798" i="1"/>
  <c r="J799" i="1"/>
  <c r="J800" i="1"/>
  <c r="J801" i="1"/>
  <c r="J802" i="1"/>
  <c r="J803" i="1"/>
  <c r="J804" i="1"/>
  <c r="J805" i="1"/>
  <c r="J806" i="1"/>
  <c r="J807" i="1"/>
  <c r="K807" i="1" s="1"/>
  <c r="J808" i="1"/>
  <c r="J809" i="1"/>
  <c r="J810" i="1"/>
  <c r="J811" i="1"/>
  <c r="J812" i="1"/>
  <c r="J813" i="1"/>
  <c r="J814" i="1"/>
  <c r="J815" i="1"/>
  <c r="J816" i="1"/>
  <c r="J817" i="1"/>
  <c r="J818" i="1"/>
  <c r="J819" i="1"/>
  <c r="J820" i="1"/>
  <c r="J821" i="1"/>
  <c r="J822" i="1"/>
  <c r="J823" i="1"/>
  <c r="J824" i="1"/>
  <c r="J825" i="1"/>
  <c r="J826" i="1"/>
  <c r="J827" i="1"/>
  <c r="J828" i="1"/>
  <c r="J829" i="1"/>
  <c r="J830" i="1"/>
  <c r="J831" i="1"/>
  <c r="J832" i="1"/>
  <c r="K832" i="1" s="1"/>
  <c r="J833" i="1"/>
  <c r="J834" i="1"/>
  <c r="J835" i="1"/>
  <c r="J836" i="1"/>
  <c r="J837" i="1"/>
  <c r="J838" i="1"/>
  <c r="J839" i="1"/>
  <c r="J840" i="1"/>
  <c r="J841" i="1"/>
  <c r="J842" i="1"/>
  <c r="J843" i="1"/>
  <c r="J844" i="1"/>
  <c r="J845" i="1"/>
  <c r="J846" i="1"/>
  <c r="J847" i="1"/>
  <c r="J848" i="1"/>
  <c r="J849" i="1"/>
  <c r="J850" i="1"/>
  <c r="J851" i="1"/>
  <c r="J852" i="1"/>
  <c r="J853" i="1"/>
  <c r="J854" i="1"/>
  <c r="J855" i="1"/>
  <c r="J856" i="1"/>
  <c r="J857" i="1"/>
  <c r="J858" i="1"/>
  <c r="J859" i="1"/>
  <c r="J860" i="1"/>
  <c r="J861" i="1"/>
  <c r="J862" i="1"/>
  <c r="J863" i="1"/>
  <c r="K863" i="1" s="1"/>
  <c r="J864" i="1"/>
  <c r="K864" i="1" s="1"/>
  <c r="J865" i="1"/>
  <c r="J866" i="1"/>
  <c r="J867" i="1"/>
  <c r="J868" i="1"/>
  <c r="J869" i="1"/>
  <c r="J870" i="1"/>
  <c r="J871" i="1"/>
  <c r="J872" i="1"/>
  <c r="J873" i="1"/>
  <c r="J874" i="1"/>
  <c r="J875" i="1"/>
  <c r="J876" i="1"/>
  <c r="J877" i="1"/>
  <c r="J878" i="1"/>
  <c r="J879" i="1"/>
  <c r="K879" i="1" s="1"/>
  <c r="J880" i="1"/>
  <c r="J881" i="1"/>
  <c r="J882" i="1"/>
  <c r="J883" i="1"/>
  <c r="J884" i="1"/>
  <c r="J885" i="1"/>
  <c r="J886" i="1"/>
  <c r="J887" i="1"/>
  <c r="J888" i="1"/>
  <c r="J889" i="1"/>
  <c r="J890" i="1"/>
  <c r="J891" i="1"/>
  <c r="J892" i="1"/>
  <c r="J893" i="1"/>
  <c r="J894" i="1"/>
  <c r="J895" i="1"/>
  <c r="K895" i="1" s="1"/>
  <c r="J896" i="1"/>
  <c r="J897" i="1"/>
  <c r="J898" i="1"/>
  <c r="J899" i="1"/>
  <c r="J900" i="1"/>
  <c r="J901" i="1"/>
  <c r="J902" i="1"/>
  <c r="J903" i="1"/>
  <c r="J904" i="1"/>
  <c r="J905" i="1"/>
  <c r="J906" i="1"/>
  <c r="J907" i="1"/>
  <c r="J908" i="1"/>
  <c r="J909" i="1"/>
  <c r="J910" i="1"/>
  <c r="J911" i="1"/>
  <c r="J912" i="1"/>
  <c r="J913" i="1"/>
  <c r="J914" i="1"/>
  <c r="J915" i="1"/>
  <c r="J916" i="1"/>
  <c r="J917" i="1"/>
  <c r="J918" i="1"/>
  <c r="J919" i="1"/>
  <c r="J920" i="1"/>
  <c r="J921" i="1"/>
  <c r="J922" i="1"/>
  <c r="J923" i="1"/>
  <c r="J924" i="1"/>
  <c r="J925" i="1"/>
  <c r="J926" i="1"/>
  <c r="J927" i="1"/>
  <c r="J928" i="1"/>
  <c r="J929" i="1"/>
  <c r="J930" i="1"/>
  <c r="J931" i="1"/>
  <c r="J932" i="1"/>
  <c r="J933" i="1"/>
  <c r="J934" i="1"/>
  <c r="J935" i="1"/>
  <c r="J936" i="1"/>
  <c r="J937" i="1"/>
  <c r="J938" i="1"/>
  <c r="J939" i="1"/>
  <c r="J940" i="1"/>
  <c r="J941" i="1"/>
  <c r="J942" i="1"/>
  <c r="J943" i="1"/>
  <c r="J944" i="1"/>
  <c r="J945" i="1"/>
  <c r="J946" i="1"/>
  <c r="J6" i="1"/>
  <c r="J7" i="1"/>
  <c r="J8" i="1"/>
  <c r="J9" i="1"/>
  <c r="J10" i="1"/>
  <c r="K10" i="1" s="1"/>
  <c r="J11" i="1"/>
  <c r="J12" i="1"/>
  <c r="K12" i="1" s="1"/>
  <c r="J13" i="1"/>
  <c r="J14" i="1"/>
  <c r="K14" i="1" s="1"/>
  <c r="J15" i="1"/>
  <c r="J16" i="1"/>
  <c r="J17" i="1"/>
  <c r="J18" i="1"/>
  <c r="J19" i="1"/>
  <c r="J20" i="1"/>
  <c r="J21" i="1"/>
  <c r="J22" i="1"/>
  <c r="J5" i="1"/>
  <c r="K5" i="1" s="1"/>
  <c r="J3" i="1"/>
  <c r="J4" i="1"/>
  <c r="Z14" i="4"/>
  <c r="V5" i="4"/>
  <c r="W4" i="4" s="1"/>
  <c r="K2" i="1" l="1"/>
  <c r="K26" i="1"/>
  <c r="K9" i="1"/>
  <c r="J948" i="1"/>
  <c r="W3" i="4"/>
  <c r="K3" i="1"/>
  <c r="L3" i="1" s="1"/>
  <c r="K847" i="1"/>
  <c r="L847" i="1" s="1"/>
  <c r="L895" i="1"/>
  <c r="L863" i="1"/>
  <c r="L767" i="1"/>
  <c r="K21" i="1"/>
  <c r="L21" i="1" s="1"/>
  <c r="L736" i="1"/>
  <c r="K919" i="1"/>
  <c r="L919" i="1" s="1"/>
  <c r="K425" i="1"/>
  <c r="L425" i="1" s="1"/>
  <c r="L518" i="1"/>
  <c r="K266" i="1"/>
  <c r="L266" i="1" s="1"/>
  <c r="L697" i="1"/>
  <c r="K946" i="1"/>
  <c r="L946" i="1" s="1"/>
  <c r="K930" i="1"/>
  <c r="L930" i="1" s="1"/>
  <c r="K906" i="1"/>
  <c r="L906" i="1" s="1"/>
  <c r="K858" i="1"/>
  <c r="L858" i="1" s="1"/>
  <c r="K762" i="1"/>
  <c r="L762" i="1" s="1"/>
  <c r="K706" i="1"/>
  <c r="L706" i="1" s="1"/>
  <c r="K682" i="1"/>
  <c r="L682" i="1" s="1"/>
  <c r="K522" i="1"/>
  <c r="L522" i="1" s="1"/>
  <c r="K498" i="1"/>
  <c r="L498" i="1" s="1"/>
  <c r="K450" i="1"/>
  <c r="L450" i="1" s="1"/>
  <c r="K386" i="1"/>
  <c r="L386" i="1" s="1"/>
  <c r="K338" i="1"/>
  <c r="L338" i="1" s="1"/>
  <c r="K234" i="1"/>
  <c r="L234" i="1" s="1"/>
  <c r="K218" i="1"/>
  <c r="L218" i="1" s="1"/>
  <c r="K58" i="1"/>
  <c r="L58" i="1" s="1"/>
  <c r="L864" i="1"/>
  <c r="K890" i="1"/>
  <c r="L890" i="1" s="1"/>
  <c r="K818" i="1"/>
  <c r="L818" i="1" s="1"/>
  <c r="K802" i="1"/>
  <c r="L802" i="1" s="1"/>
  <c r="K698" i="1"/>
  <c r="L698" i="1" s="1"/>
  <c r="K674" i="1"/>
  <c r="L674" i="1" s="1"/>
  <c r="K626" i="1"/>
  <c r="L626" i="1" s="1"/>
  <c r="K578" i="1"/>
  <c r="L578" i="1" s="1"/>
  <c r="K306" i="1"/>
  <c r="L306" i="1" s="1"/>
  <c r="K298" i="1"/>
  <c r="L298" i="1" s="1"/>
  <c r="K210" i="1"/>
  <c r="L210" i="1" s="1"/>
  <c r="K170" i="1"/>
  <c r="L170" i="1" s="1"/>
  <c r="K106" i="1"/>
  <c r="L106" i="1" s="1"/>
  <c r="K74" i="1"/>
  <c r="L74" i="1" s="1"/>
  <c r="K881" i="1"/>
  <c r="L881" i="1" s="1"/>
  <c r="K833" i="1"/>
  <c r="L833" i="1" s="1"/>
  <c r="K817" i="1"/>
  <c r="L817" i="1" s="1"/>
  <c r="K761" i="1"/>
  <c r="L761" i="1" s="1"/>
  <c r="K745" i="1"/>
  <c r="L745" i="1" s="1"/>
  <c r="K721" i="1"/>
  <c r="L721" i="1" s="1"/>
  <c r="K553" i="1"/>
  <c r="L553" i="1" s="1"/>
  <c r="K529" i="1"/>
  <c r="L529" i="1" s="1"/>
  <c r="K457" i="1"/>
  <c r="L457" i="1" s="1"/>
  <c r="K393" i="1"/>
  <c r="L393" i="1" s="1"/>
  <c r="K369" i="1"/>
  <c r="L369" i="1" s="1"/>
  <c r="K281" i="1"/>
  <c r="L281" i="1" s="1"/>
  <c r="K217" i="1"/>
  <c r="L217" i="1" s="1"/>
  <c r="K161" i="1"/>
  <c r="L161" i="1" s="1"/>
  <c r="K129" i="1"/>
  <c r="L129" i="1" s="1"/>
  <c r="K81" i="1"/>
  <c r="L81" i="1" s="1"/>
  <c r="K73" i="1"/>
  <c r="L73" i="1" s="1"/>
  <c r="K609" i="1"/>
  <c r="L609" i="1" s="1"/>
  <c r="K545" i="1"/>
  <c r="L545" i="1" s="1"/>
  <c r="K473" i="1"/>
  <c r="L473" i="1" s="1"/>
  <c r="K936" i="1"/>
  <c r="L936" i="1" s="1"/>
  <c r="K880" i="1"/>
  <c r="L880" i="1" s="1"/>
  <c r="K776" i="1"/>
  <c r="L776" i="1" s="1"/>
  <c r="K704" i="1"/>
  <c r="L704" i="1" s="1"/>
  <c r="K424" i="1"/>
  <c r="L424" i="1" s="1"/>
  <c r="K384" i="1"/>
  <c r="L384" i="1" s="1"/>
  <c r="K376" i="1"/>
  <c r="L376" i="1" s="1"/>
  <c r="K352" i="1"/>
  <c r="L352" i="1" s="1"/>
  <c r="K336" i="1"/>
  <c r="L336" i="1" s="1"/>
  <c r="K328" i="1"/>
  <c r="L328" i="1" s="1"/>
  <c r="K272" i="1"/>
  <c r="L272" i="1" s="1"/>
  <c r="K256" i="1"/>
  <c r="L256" i="1" s="1"/>
  <c r="K240" i="1"/>
  <c r="L240" i="1" s="1"/>
  <c r="K184" i="1"/>
  <c r="L184" i="1" s="1"/>
  <c r="K168" i="1"/>
  <c r="L168" i="1" s="1"/>
  <c r="L832" i="1"/>
  <c r="K616" i="1"/>
  <c r="L616" i="1" s="1"/>
  <c r="K600" i="1"/>
  <c r="L600" i="1" s="1"/>
  <c r="K496" i="1"/>
  <c r="L496" i="1" s="1"/>
  <c r="K857" i="1"/>
  <c r="L857" i="1" s="1"/>
  <c r="K825" i="1"/>
  <c r="L825" i="1" s="1"/>
  <c r="K632" i="1"/>
  <c r="L632" i="1" s="1"/>
  <c r="K898" i="1"/>
  <c r="L898" i="1" s="1"/>
  <c r="K882" i="1"/>
  <c r="L882" i="1" s="1"/>
  <c r="K746" i="1"/>
  <c r="L746" i="1" s="1"/>
  <c r="K642" i="1"/>
  <c r="L642" i="1" s="1"/>
  <c r="K602" i="1"/>
  <c r="L602" i="1" s="1"/>
  <c r="K514" i="1"/>
  <c r="L514" i="1" s="1"/>
  <c r="K506" i="1"/>
  <c r="L506" i="1" s="1"/>
  <c r="K242" i="1"/>
  <c r="L242" i="1" s="1"/>
  <c r="K146" i="1"/>
  <c r="L146" i="1" s="1"/>
  <c r="K905" i="1"/>
  <c r="L905" i="1" s="1"/>
  <c r="K889" i="1"/>
  <c r="L889" i="1" s="1"/>
  <c r="K801" i="1"/>
  <c r="L801" i="1" s="1"/>
  <c r="K673" i="1"/>
  <c r="L673" i="1" s="1"/>
  <c r="K649" i="1"/>
  <c r="L649" i="1" s="1"/>
  <c r="K601" i="1"/>
  <c r="L601" i="1" s="1"/>
  <c r="K465" i="1"/>
  <c r="L465" i="1" s="1"/>
  <c r="K401" i="1"/>
  <c r="L401" i="1" s="1"/>
  <c r="K361" i="1"/>
  <c r="L361" i="1" s="1"/>
  <c r="K265" i="1"/>
  <c r="L265" i="1" s="1"/>
  <c r="K249" i="1"/>
  <c r="L249" i="1" s="1"/>
  <c r="K209" i="1"/>
  <c r="L209" i="1" s="1"/>
  <c r="K153" i="1"/>
  <c r="L153" i="1" s="1"/>
  <c r="K97" i="1"/>
  <c r="L97" i="1" s="1"/>
  <c r="K19" i="1"/>
  <c r="L19" i="1" s="1"/>
  <c r="K840" i="1"/>
  <c r="L840" i="1" s="1"/>
  <c r="K784" i="1"/>
  <c r="L784" i="1" s="1"/>
  <c r="K584" i="1"/>
  <c r="L584" i="1" s="1"/>
  <c r="K536" i="1"/>
  <c r="L536" i="1" s="1"/>
  <c r="K472" i="1"/>
  <c r="L472" i="1" s="1"/>
  <c r="K711" i="1"/>
  <c r="L711" i="1" s="1"/>
  <c r="K679" i="1"/>
  <c r="L679" i="1" s="1"/>
  <c r="K583" i="1"/>
  <c r="L583" i="1" s="1"/>
  <c r="K463" i="1"/>
  <c r="L463" i="1" s="1"/>
  <c r="K407" i="1"/>
  <c r="L407" i="1" s="1"/>
  <c r="K335" i="1"/>
  <c r="L335" i="1" s="1"/>
  <c r="K303" i="1"/>
  <c r="L303" i="1" s="1"/>
  <c r="K239" i="1"/>
  <c r="L239" i="1" s="1"/>
  <c r="K926" i="1"/>
  <c r="L926" i="1" s="1"/>
  <c r="K886" i="1"/>
  <c r="L886" i="1" s="1"/>
  <c r="K814" i="1"/>
  <c r="L814" i="1" s="1"/>
  <c r="K790" i="1"/>
  <c r="L790" i="1" s="1"/>
  <c r="K742" i="1"/>
  <c r="L742" i="1" s="1"/>
  <c r="K726" i="1"/>
  <c r="L726" i="1" s="1"/>
  <c r="K702" i="1"/>
  <c r="L702" i="1" s="1"/>
  <c r="K662" i="1"/>
  <c r="L662" i="1" s="1"/>
  <c r="K654" i="1"/>
  <c r="L654" i="1" s="1"/>
  <c r="K630" i="1"/>
  <c r="L630" i="1" s="1"/>
  <c r="K614" i="1"/>
  <c r="L614" i="1" s="1"/>
  <c r="K550" i="1"/>
  <c r="L550" i="1" s="1"/>
  <c r="K542" i="1"/>
  <c r="L542" i="1" s="1"/>
  <c r="K494" i="1"/>
  <c r="L494" i="1" s="1"/>
  <c r="K438" i="1"/>
  <c r="L438" i="1" s="1"/>
  <c r="K430" i="1"/>
  <c r="L430" i="1" s="1"/>
  <c r="K414" i="1"/>
  <c r="L414" i="1" s="1"/>
  <c r="K406" i="1"/>
  <c r="L406" i="1" s="1"/>
  <c r="K342" i="1"/>
  <c r="L342" i="1" s="1"/>
  <c r="K286" i="1"/>
  <c r="L286" i="1" s="1"/>
  <c r="K278" i="1"/>
  <c r="L278" i="1" s="1"/>
  <c r="K254" i="1"/>
  <c r="L254" i="1" s="1"/>
  <c r="K214" i="1"/>
  <c r="L214" i="1" s="1"/>
  <c r="K110" i="1"/>
  <c r="L110" i="1" s="1"/>
  <c r="K78" i="1"/>
  <c r="L78" i="1" s="1"/>
  <c r="K62" i="1"/>
  <c r="L62" i="1" s="1"/>
  <c r="K54" i="1"/>
  <c r="L54" i="1" s="1"/>
  <c r="K30" i="1"/>
  <c r="L30" i="1" s="1"/>
  <c r="L515" i="1"/>
  <c r="L390" i="1"/>
  <c r="K152" i="1"/>
  <c r="L152" i="1" s="1"/>
  <c r="K112" i="1"/>
  <c r="L112" i="1" s="1"/>
  <c r="K543" i="1"/>
  <c r="L543" i="1" s="1"/>
  <c r="K471" i="1"/>
  <c r="L471" i="1" s="1"/>
  <c r="K255" i="1"/>
  <c r="L255" i="1" s="1"/>
  <c r="K910" i="1"/>
  <c r="L910" i="1" s="1"/>
  <c r="K941" i="1"/>
  <c r="L941" i="1" s="1"/>
  <c r="K933" i="1"/>
  <c r="L933" i="1" s="1"/>
  <c r="K893" i="1"/>
  <c r="L893" i="1" s="1"/>
  <c r="K885" i="1"/>
  <c r="L885" i="1" s="1"/>
  <c r="K877" i="1"/>
  <c r="L877" i="1" s="1"/>
  <c r="K869" i="1"/>
  <c r="L869" i="1" s="1"/>
  <c r="K837" i="1"/>
  <c r="L837" i="1" s="1"/>
  <c r="K805" i="1"/>
  <c r="L805" i="1" s="1"/>
  <c r="K797" i="1"/>
  <c r="L797" i="1" s="1"/>
  <c r="K765" i="1"/>
  <c r="L765" i="1" s="1"/>
  <c r="K757" i="1"/>
  <c r="L757" i="1" s="1"/>
  <c r="K733" i="1"/>
  <c r="L733" i="1" s="1"/>
  <c r="K725" i="1"/>
  <c r="L725" i="1" s="1"/>
  <c r="K709" i="1"/>
  <c r="L709" i="1" s="1"/>
  <c r="K685" i="1"/>
  <c r="L685" i="1" s="1"/>
  <c r="K645" i="1"/>
  <c r="L645" i="1" s="1"/>
  <c r="K605" i="1"/>
  <c r="L605" i="1" s="1"/>
  <c r="K509" i="1"/>
  <c r="L509" i="1" s="1"/>
  <c r="K136" i="1"/>
  <c r="L136" i="1" s="1"/>
  <c r="K671" i="1"/>
  <c r="L671" i="1" s="1"/>
  <c r="K631" i="1"/>
  <c r="L631" i="1" s="1"/>
  <c r="K591" i="1"/>
  <c r="L591" i="1" s="1"/>
  <c r="K479" i="1"/>
  <c r="L479" i="1" s="1"/>
  <c r="K447" i="1"/>
  <c r="L447" i="1" s="1"/>
  <c r="K311" i="1"/>
  <c r="L311" i="1" s="1"/>
  <c r="K223" i="1"/>
  <c r="L223" i="1" s="1"/>
  <c r="K934" i="1"/>
  <c r="L934" i="1" s="1"/>
  <c r="K918" i="1"/>
  <c r="L918" i="1" s="1"/>
  <c r="K894" i="1"/>
  <c r="L894" i="1" s="1"/>
  <c r="K846" i="1"/>
  <c r="L846" i="1" s="1"/>
  <c r="K822" i="1"/>
  <c r="L822" i="1" s="1"/>
  <c r="K806" i="1"/>
  <c r="L806" i="1" s="1"/>
  <c r="K782" i="1"/>
  <c r="L782" i="1" s="1"/>
  <c r="K766" i="1"/>
  <c r="L766" i="1" s="1"/>
  <c r="K932" i="1"/>
  <c r="L932" i="1" s="1"/>
  <c r="K900" i="1"/>
  <c r="L900" i="1" s="1"/>
  <c r="K892" i="1"/>
  <c r="L892" i="1" s="1"/>
  <c r="K820" i="1"/>
  <c r="L820" i="1" s="1"/>
  <c r="K740" i="1"/>
  <c r="L740" i="1" s="1"/>
  <c r="K716" i="1"/>
  <c r="L716" i="1" s="1"/>
  <c r="K708" i="1"/>
  <c r="L708" i="1" s="1"/>
  <c r="K668" i="1"/>
  <c r="L668" i="1" s="1"/>
  <c r="K620" i="1"/>
  <c r="L620" i="1" s="1"/>
  <c r="K588" i="1"/>
  <c r="L588" i="1" s="1"/>
  <c r="K564" i="1"/>
  <c r="L564" i="1" s="1"/>
  <c r="K524" i="1"/>
  <c r="L524" i="1" s="1"/>
  <c r="K484" i="1"/>
  <c r="L484" i="1" s="1"/>
  <c r="K468" i="1"/>
  <c r="L468" i="1" s="1"/>
  <c r="K452" i="1"/>
  <c r="L452" i="1" s="1"/>
  <c r="K412" i="1"/>
  <c r="L412" i="1" s="1"/>
  <c r="K388" i="1"/>
  <c r="L388" i="1" s="1"/>
  <c r="K348" i="1"/>
  <c r="L348" i="1" s="1"/>
  <c r="L879" i="1"/>
  <c r="K120" i="1"/>
  <c r="L120" i="1" s="1"/>
  <c r="K18" i="1"/>
  <c r="L18" i="1" s="1"/>
  <c r="K607" i="1"/>
  <c r="L607" i="1" s="1"/>
  <c r="K559" i="1"/>
  <c r="L559" i="1" s="1"/>
  <c r="K375" i="1"/>
  <c r="L375" i="1" s="1"/>
  <c r="K295" i="1"/>
  <c r="L295" i="1" s="1"/>
  <c r="K942" i="1"/>
  <c r="L942" i="1" s="1"/>
  <c r="K902" i="1"/>
  <c r="L902" i="1" s="1"/>
  <c r="K862" i="1"/>
  <c r="L862" i="1" s="1"/>
  <c r="K774" i="1"/>
  <c r="L774" i="1" s="1"/>
  <c r="K923" i="1"/>
  <c r="L923" i="1" s="1"/>
  <c r="K915" i="1"/>
  <c r="L915" i="1" s="1"/>
  <c r="K883" i="1"/>
  <c r="L883" i="1" s="1"/>
  <c r="K859" i="1"/>
  <c r="L859" i="1" s="1"/>
  <c r="K851" i="1"/>
  <c r="L851" i="1" s="1"/>
  <c r="K843" i="1"/>
  <c r="L843" i="1" s="1"/>
  <c r="K827" i="1"/>
  <c r="L827" i="1" s="1"/>
  <c r="K811" i="1"/>
  <c r="L811" i="1" s="1"/>
  <c r="K795" i="1"/>
  <c r="L795" i="1" s="1"/>
  <c r="K779" i="1"/>
  <c r="L779" i="1" s="1"/>
  <c r="K763" i="1"/>
  <c r="L763" i="1" s="1"/>
  <c r="K747" i="1"/>
  <c r="L747" i="1" s="1"/>
  <c r="K635" i="1"/>
  <c r="L635" i="1" s="1"/>
  <c r="K627" i="1"/>
  <c r="L627" i="1" s="1"/>
  <c r="K611" i="1"/>
  <c r="L611" i="1" s="1"/>
  <c r="K563" i="1"/>
  <c r="L563" i="1" s="1"/>
  <c r="K555" i="1"/>
  <c r="L555" i="1" s="1"/>
  <c r="K547" i="1"/>
  <c r="L547" i="1" s="1"/>
  <c r="K523" i="1"/>
  <c r="L523" i="1" s="1"/>
  <c r="K507" i="1"/>
  <c r="L507" i="1" s="1"/>
  <c r="K499" i="1"/>
  <c r="L499" i="1" s="1"/>
  <c r="K491" i="1"/>
  <c r="L491" i="1" s="1"/>
  <c r="K475" i="1"/>
  <c r="L475" i="1" s="1"/>
  <c r="K435" i="1"/>
  <c r="L435" i="1" s="1"/>
  <c r="K355" i="1"/>
  <c r="L355" i="1" s="1"/>
  <c r="K347" i="1"/>
  <c r="L347" i="1" s="1"/>
  <c r="L807" i="1"/>
  <c r="L643" i="1"/>
  <c r="L558" i="1"/>
  <c r="K199" i="1"/>
  <c r="L199" i="1" s="1"/>
  <c r="K159" i="1"/>
  <c r="L159" i="1" s="1"/>
  <c r="K151" i="1"/>
  <c r="L151" i="1" s="1"/>
  <c r="K87" i="1"/>
  <c r="L87" i="1" s="1"/>
  <c r="K79" i="1"/>
  <c r="L79" i="1" s="1"/>
  <c r="K485" i="1"/>
  <c r="L485" i="1" s="1"/>
  <c r="K445" i="1"/>
  <c r="L445" i="1" s="1"/>
  <c r="K429" i="1"/>
  <c r="L429" i="1" s="1"/>
  <c r="K421" i="1"/>
  <c r="L421" i="1" s="1"/>
  <c r="K413" i="1"/>
  <c r="L413" i="1" s="1"/>
  <c r="K397" i="1"/>
  <c r="L397" i="1" s="1"/>
  <c r="K341" i="1"/>
  <c r="L341" i="1" s="1"/>
  <c r="K333" i="1"/>
  <c r="L333" i="1" s="1"/>
  <c r="K309" i="1"/>
  <c r="L309" i="1" s="1"/>
  <c r="K301" i="1"/>
  <c r="L301" i="1" s="1"/>
  <c r="K285" i="1"/>
  <c r="L285" i="1" s="1"/>
  <c r="K221" i="1"/>
  <c r="L221" i="1" s="1"/>
  <c r="K181" i="1"/>
  <c r="L181" i="1" s="1"/>
  <c r="K173" i="1"/>
  <c r="L173" i="1" s="1"/>
  <c r="K141" i="1"/>
  <c r="L141" i="1" s="1"/>
  <c r="K101" i="1"/>
  <c r="L101" i="1" s="1"/>
  <c r="K332" i="1"/>
  <c r="L332" i="1" s="1"/>
  <c r="K324" i="1"/>
  <c r="L324" i="1" s="1"/>
  <c r="K308" i="1"/>
  <c r="L308" i="1" s="1"/>
  <c r="K260" i="1"/>
  <c r="L260" i="1" s="1"/>
  <c r="K236" i="1"/>
  <c r="L236" i="1" s="1"/>
  <c r="K212" i="1"/>
  <c r="L212" i="1" s="1"/>
  <c r="K204" i="1"/>
  <c r="L204" i="1" s="1"/>
  <c r="K156" i="1"/>
  <c r="L156" i="1" s="1"/>
  <c r="K108" i="1"/>
  <c r="L108" i="1" s="1"/>
  <c r="K68" i="1"/>
  <c r="L68" i="1" s="1"/>
  <c r="K52" i="1"/>
  <c r="L52" i="1" s="1"/>
  <c r="K44" i="1"/>
  <c r="L44" i="1" s="1"/>
  <c r="K307" i="1"/>
  <c r="L307" i="1" s="1"/>
  <c r="K275" i="1"/>
  <c r="L275" i="1" s="1"/>
  <c r="K251" i="1"/>
  <c r="L251" i="1" s="1"/>
  <c r="K227" i="1"/>
  <c r="L227" i="1" s="1"/>
  <c r="K211" i="1"/>
  <c r="L211" i="1" s="1"/>
  <c r="K187" i="1"/>
  <c r="L187" i="1" s="1"/>
  <c r="K179" i="1"/>
  <c r="L179" i="1" s="1"/>
  <c r="K155" i="1"/>
  <c r="L155" i="1" s="1"/>
  <c r="K123" i="1"/>
  <c r="L123" i="1" s="1"/>
  <c r="K107" i="1"/>
  <c r="L107" i="1" s="1"/>
  <c r="K51" i="1"/>
  <c r="L51" i="1" s="1"/>
  <c r="K813" i="1"/>
  <c r="L813" i="1" s="1"/>
  <c r="K6" i="1"/>
  <c r="L6" i="1" s="1"/>
  <c r="K322" i="1"/>
  <c r="L322" i="1" s="1"/>
  <c r="L42" i="1"/>
  <c r="L26" i="1"/>
  <c r="L10" i="1"/>
  <c r="L33" i="1"/>
  <c r="L9" i="1"/>
  <c r="L31" i="1"/>
  <c r="L38" i="1"/>
  <c r="L14" i="1"/>
  <c r="L37" i="1"/>
  <c r="L5" i="1"/>
  <c r="K940" i="1"/>
  <c r="L940" i="1" s="1"/>
  <c r="K924" i="1"/>
  <c r="L924" i="1" s="1"/>
  <c r="K868" i="1"/>
  <c r="L868" i="1" s="1"/>
  <c r="K756" i="1"/>
  <c r="L756" i="1" s="1"/>
  <c r="K596" i="1"/>
  <c r="L596" i="1" s="1"/>
  <c r="K540" i="1"/>
  <c r="L540" i="1" s="1"/>
  <c r="K380" i="1"/>
  <c r="L380" i="1" s="1"/>
  <c r="K364" i="1"/>
  <c r="L364" i="1" s="1"/>
  <c r="K292" i="1"/>
  <c r="L292" i="1" s="1"/>
  <c r="K228" i="1"/>
  <c r="L228" i="1" s="1"/>
  <c r="K196" i="1"/>
  <c r="L196" i="1" s="1"/>
  <c r="K180" i="1"/>
  <c r="L180" i="1" s="1"/>
  <c r="K148" i="1"/>
  <c r="L148" i="1" s="1"/>
  <c r="L12" i="1"/>
  <c r="L35" i="1"/>
  <c r="K154" i="1"/>
  <c r="L154" i="1" s="1"/>
  <c r="K75" i="1"/>
  <c r="L75" i="1" s="1"/>
  <c r="K28" i="1"/>
  <c r="L28" i="1" s="1"/>
  <c r="K838" i="1"/>
  <c r="L838" i="1" s="1"/>
  <c r="K830" i="1"/>
  <c r="L830" i="1" s="1"/>
  <c r="K622" i="1"/>
  <c r="L622" i="1" s="1"/>
  <c r="K270" i="1"/>
  <c r="L270" i="1" s="1"/>
  <c r="K389" i="1"/>
  <c r="L389" i="1" s="1"/>
  <c r="K205" i="1"/>
  <c r="L205" i="1" s="1"/>
  <c r="K878" i="1"/>
  <c r="L878" i="1" s="1"/>
  <c r="K908" i="1"/>
  <c r="L908" i="1" s="1"/>
  <c r="K572" i="1"/>
  <c r="L572" i="1" s="1"/>
  <c r="K665" i="1"/>
  <c r="L665" i="1" s="1"/>
  <c r="K937" i="1"/>
  <c r="L937" i="1" s="1"/>
  <c r="K920" i="1"/>
  <c r="L920" i="1" s="1"/>
  <c r="K848" i="1"/>
  <c r="L848" i="1" s="1"/>
  <c r="K808" i="1"/>
  <c r="L808" i="1" s="1"/>
  <c r="K768" i="1"/>
  <c r="L768" i="1" s="1"/>
  <c r="K728" i="1"/>
  <c r="L728" i="1" s="1"/>
  <c r="K608" i="1"/>
  <c r="L608" i="1" s="1"/>
  <c r="K296" i="1"/>
  <c r="L296" i="1" s="1"/>
  <c r="K216" i="1"/>
  <c r="L216" i="1" s="1"/>
  <c r="K841" i="1"/>
  <c r="L841" i="1" s="1"/>
  <c r="K871" i="1"/>
  <c r="L871" i="1" s="1"/>
  <c r="K815" i="1"/>
  <c r="L815" i="1" s="1"/>
  <c r="K791" i="1"/>
  <c r="L791" i="1" s="1"/>
  <c r="K735" i="1"/>
  <c r="L735" i="1" s="1"/>
  <c r="K639" i="1"/>
  <c r="L639" i="1" s="1"/>
  <c r="K487" i="1"/>
  <c r="L487" i="1" s="1"/>
  <c r="K415" i="1"/>
  <c r="L415" i="1" s="1"/>
  <c r="K351" i="1"/>
  <c r="L351" i="1" s="1"/>
  <c r="K15" i="1"/>
  <c r="L15" i="1" s="1"/>
  <c r="K7" i="1"/>
  <c r="L7" i="1" s="1"/>
  <c r="K925" i="1"/>
  <c r="L925" i="1" s="1"/>
  <c r="K901" i="1"/>
  <c r="L901" i="1" s="1"/>
  <c r="K861" i="1"/>
  <c r="L861" i="1" s="1"/>
  <c r="K789" i="1"/>
  <c r="L789" i="1" s="1"/>
  <c r="K781" i="1"/>
  <c r="L781" i="1" s="1"/>
  <c r="K741" i="1"/>
  <c r="L741" i="1" s="1"/>
  <c r="K717" i="1"/>
  <c r="L717" i="1" s="1"/>
  <c r="K677" i="1"/>
  <c r="L677" i="1" s="1"/>
  <c r="K669" i="1"/>
  <c r="L669" i="1" s="1"/>
  <c r="K653" i="1"/>
  <c r="L653" i="1" s="1"/>
  <c r="K621" i="1"/>
  <c r="L621" i="1" s="1"/>
  <c r="K597" i="1"/>
  <c r="L597" i="1" s="1"/>
  <c r="K581" i="1"/>
  <c r="L581" i="1" s="1"/>
  <c r="K493" i="1"/>
  <c r="L493" i="1" s="1"/>
  <c r="K453" i="1"/>
  <c r="L453" i="1" s="1"/>
  <c r="K325" i="1"/>
  <c r="L325" i="1" s="1"/>
  <c r="K293" i="1"/>
  <c r="L293" i="1" s="1"/>
  <c r="K277" i="1"/>
  <c r="L277" i="1" s="1"/>
  <c r="K261" i="1"/>
  <c r="L261" i="1" s="1"/>
  <c r="K253" i="1"/>
  <c r="L253" i="1" s="1"/>
  <c r="K245" i="1"/>
  <c r="L245" i="1" s="1"/>
  <c r="K149" i="1"/>
  <c r="L149" i="1" s="1"/>
  <c r="K93" i="1"/>
  <c r="L93" i="1" s="1"/>
  <c r="K45" i="1"/>
  <c r="L45" i="1" s="1"/>
  <c r="K938" i="1"/>
  <c r="L938" i="1" s="1"/>
  <c r="K874" i="1"/>
  <c r="L874" i="1" s="1"/>
  <c r="K754" i="1"/>
  <c r="L754" i="1" s="1"/>
  <c r="K730" i="1"/>
  <c r="L730" i="1" s="1"/>
  <c r="K722" i="1"/>
  <c r="L722" i="1" s="1"/>
  <c r="K586" i="1"/>
  <c r="L586" i="1" s="1"/>
  <c r="K570" i="1"/>
  <c r="L570" i="1" s="1"/>
  <c r="K554" i="1"/>
  <c r="L554" i="1" s="1"/>
  <c r="K546" i="1"/>
  <c r="L546" i="1" s="1"/>
  <c r="K538" i="1"/>
  <c r="L538" i="1" s="1"/>
  <c r="K490" i="1"/>
  <c r="L490" i="1" s="1"/>
  <c r="K482" i="1"/>
  <c r="L482" i="1" s="1"/>
  <c r="K474" i="1"/>
  <c r="L474" i="1" s="1"/>
  <c r="K458" i="1"/>
  <c r="L458" i="1" s="1"/>
  <c r="K418" i="1"/>
  <c r="L418" i="1" s="1"/>
  <c r="K354" i="1"/>
  <c r="L354" i="1" s="1"/>
  <c r="K98" i="1"/>
  <c r="L98" i="1" s="1"/>
  <c r="K66" i="1"/>
  <c r="L66" i="1" s="1"/>
  <c r="K625" i="1"/>
  <c r="L625" i="1" s="1"/>
  <c r="K65" i="1"/>
  <c r="L65" i="1" s="1"/>
  <c r="K681" i="1"/>
  <c r="L681" i="1" s="1"/>
  <c r="K321" i="1"/>
  <c r="L321" i="1" s="1"/>
  <c r="K257" i="1"/>
  <c r="L257" i="1" s="1"/>
  <c r="K912" i="1"/>
  <c r="L912" i="1" s="1"/>
  <c r="K888" i="1"/>
  <c r="L888" i="1" s="1"/>
  <c r="K872" i="1"/>
  <c r="L872" i="1" s="1"/>
  <c r="K816" i="1"/>
  <c r="L816" i="1" s="1"/>
  <c r="K696" i="1"/>
  <c r="L696" i="1" s="1"/>
  <c r="K624" i="1"/>
  <c r="L624" i="1" s="1"/>
  <c r="K552" i="1"/>
  <c r="L552" i="1" s="1"/>
  <c r="K512" i="1"/>
  <c r="L512" i="1" s="1"/>
  <c r="K480" i="1"/>
  <c r="L480" i="1" s="1"/>
  <c r="K416" i="1"/>
  <c r="L416" i="1" s="1"/>
  <c r="K264" i="1"/>
  <c r="L264" i="1" s="1"/>
  <c r="K224" i="1"/>
  <c r="L224" i="1" s="1"/>
  <c r="K176" i="1"/>
  <c r="L176" i="1" s="1"/>
  <c r="K144" i="1"/>
  <c r="L144" i="1" s="1"/>
  <c r="K128" i="1"/>
  <c r="L128" i="1" s="1"/>
  <c r="K48" i="1"/>
  <c r="L48" i="1" s="1"/>
  <c r="K929" i="1"/>
  <c r="L929" i="1" s="1"/>
  <c r="K577" i="1"/>
  <c r="L577" i="1" s="1"/>
  <c r="K441" i="1"/>
  <c r="L441" i="1" s="1"/>
  <c r="K385" i="1"/>
  <c r="L385" i="1" s="1"/>
  <c r="K855" i="1"/>
  <c r="L855" i="1" s="1"/>
  <c r="K743" i="1"/>
  <c r="L743" i="1" s="1"/>
  <c r="K663" i="1"/>
  <c r="L663" i="1" s="1"/>
  <c r="K495" i="1"/>
  <c r="L495" i="1" s="1"/>
  <c r="K399" i="1"/>
  <c r="L399" i="1" s="1"/>
  <c r="K359" i="1"/>
  <c r="L359" i="1" s="1"/>
  <c r="K343" i="1"/>
  <c r="L343" i="1" s="1"/>
  <c r="K319" i="1"/>
  <c r="L319" i="1" s="1"/>
  <c r="K167" i="1"/>
  <c r="L167" i="1" s="1"/>
  <c r="K143" i="1"/>
  <c r="L143" i="1" s="1"/>
  <c r="K13" i="1"/>
  <c r="L13" i="1" s="1"/>
  <c r="K777" i="1"/>
  <c r="L777" i="1" s="1"/>
  <c r="K417" i="1"/>
  <c r="L417" i="1" s="1"/>
  <c r="K887" i="1"/>
  <c r="L887" i="1" s="1"/>
  <c r="K839" i="1"/>
  <c r="L839" i="1" s="1"/>
  <c r="K799" i="1"/>
  <c r="L799" i="1" s="1"/>
  <c r="K727" i="1"/>
  <c r="L727" i="1" s="1"/>
  <c r="K655" i="1"/>
  <c r="L655" i="1" s="1"/>
  <c r="K423" i="1"/>
  <c r="L423" i="1" s="1"/>
  <c r="K367" i="1"/>
  <c r="L367" i="1" s="1"/>
  <c r="K750" i="1"/>
  <c r="L750" i="1" s="1"/>
  <c r="K718" i="1"/>
  <c r="L718" i="1" s="1"/>
  <c r="K694" i="1"/>
  <c r="L694" i="1" s="1"/>
  <c r="K678" i="1"/>
  <c r="L678" i="1" s="1"/>
  <c r="K470" i="1"/>
  <c r="L470" i="1" s="1"/>
  <c r="K462" i="1"/>
  <c r="L462" i="1" s="1"/>
  <c r="K350" i="1"/>
  <c r="L350" i="1" s="1"/>
  <c r="K318" i="1"/>
  <c r="L318" i="1" s="1"/>
  <c r="K302" i="1"/>
  <c r="L302" i="1" s="1"/>
  <c r="K246" i="1"/>
  <c r="L246" i="1" s="1"/>
  <c r="K238" i="1"/>
  <c r="L238" i="1" s="1"/>
  <c r="K222" i="1"/>
  <c r="L222" i="1" s="1"/>
  <c r="K206" i="1"/>
  <c r="L206" i="1" s="1"/>
  <c r="K134" i="1"/>
  <c r="L134" i="1" s="1"/>
  <c r="K126" i="1"/>
  <c r="L126" i="1" s="1"/>
  <c r="K86" i="1"/>
  <c r="L86" i="1" s="1"/>
  <c r="K461" i="1"/>
  <c r="L461" i="1" s="1"/>
  <c r="K796" i="1"/>
  <c r="L796" i="1" s="1"/>
  <c r="K748" i="1"/>
  <c r="L748" i="1" s="1"/>
  <c r="K700" i="1"/>
  <c r="L700" i="1" s="1"/>
  <c r="K676" i="1"/>
  <c r="L676" i="1" s="1"/>
  <c r="K636" i="1"/>
  <c r="L636" i="1" s="1"/>
  <c r="K612" i="1"/>
  <c r="L612" i="1" s="1"/>
  <c r="K604" i="1"/>
  <c r="L604" i="1" s="1"/>
  <c r="K500" i="1"/>
  <c r="L500" i="1" s="1"/>
  <c r="K492" i="1"/>
  <c r="L492" i="1" s="1"/>
  <c r="K436" i="1"/>
  <c r="L436" i="1" s="1"/>
  <c r="K372" i="1"/>
  <c r="L372" i="1" s="1"/>
  <c r="K340" i="1"/>
  <c r="L340" i="1" s="1"/>
  <c r="K316" i="1"/>
  <c r="L316" i="1" s="1"/>
  <c r="K300" i="1"/>
  <c r="L300" i="1" s="1"/>
  <c r="K276" i="1"/>
  <c r="L276" i="1" s="1"/>
  <c r="K220" i="1"/>
  <c r="L220" i="1" s="1"/>
  <c r="K140" i="1"/>
  <c r="L140" i="1" s="1"/>
  <c r="K132" i="1"/>
  <c r="L132" i="1" s="1"/>
  <c r="K124" i="1"/>
  <c r="L124" i="1" s="1"/>
  <c r="K92" i="1"/>
  <c r="L92" i="1" s="1"/>
  <c r="K84" i="1"/>
  <c r="L84" i="1" s="1"/>
  <c r="K533" i="1"/>
  <c r="L533" i="1" s="1"/>
  <c r="K501" i="1"/>
  <c r="L501" i="1" s="1"/>
  <c r="K117" i="1"/>
  <c r="L117" i="1" s="1"/>
  <c r="K22" i="1"/>
  <c r="L22" i="1" s="1"/>
  <c r="K812" i="1"/>
  <c r="L812" i="1" s="1"/>
  <c r="K780" i="1"/>
  <c r="L780" i="1" s="1"/>
  <c r="K732" i="1"/>
  <c r="L732" i="1" s="1"/>
  <c r="K947" i="1"/>
  <c r="L947" i="1" s="1"/>
  <c r="K939" i="1"/>
  <c r="L939" i="1" s="1"/>
  <c r="K899" i="1"/>
  <c r="L899" i="1" s="1"/>
  <c r="K867" i="1"/>
  <c r="L867" i="1" s="1"/>
  <c r="K731" i="1"/>
  <c r="L731" i="1" s="1"/>
  <c r="K723" i="1"/>
  <c r="L723" i="1" s="1"/>
  <c r="K715" i="1"/>
  <c r="L715" i="1" s="1"/>
  <c r="K675" i="1"/>
  <c r="L675" i="1" s="1"/>
  <c r="K619" i="1"/>
  <c r="L619" i="1" s="1"/>
  <c r="K579" i="1"/>
  <c r="L579" i="1" s="1"/>
  <c r="K571" i="1"/>
  <c r="L571" i="1" s="1"/>
  <c r="K483" i="1"/>
  <c r="L483" i="1" s="1"/>
  <c r="K411" i="1"/>
  <c r="L411" i="1" s="1"/>
  <c r="K371" i="1"/>
  <c r="L371" i="1" s="1"/>
  <c r="K363" i="1"/>
  <c r="L363" i="1" s="1"/>
  <c r="K331" i="1"/>
  <c r="L331" i="1" s="1"/>
  <c r="K283" i="1"/>
  <c r="L283" i="1" s="1"/>
  <c r="K267" i="1"/>
  <c r="L267" i="1" s="1"/>
  <c r="K219" i="1"/>
  <c r="L219" i="1" s="1"/>
  <c r="K171" i="1"/>
  <c r="L171" i="1" s="1"/>
  <c r="K83" i="1"/>
  <c r="L83" i="1" s="1"/>
  <c r="K565" i="1"/>
  <c r="L565" i="1" s="1"/>
  <c r="K237" i="1"/>
  <c r="L237" i="1" s="1"/>
  <c r="K778" i="1"/>
  <c r="L778" i="1" s="1"/>
  <c r="K666" i="1"/>
  <c r="L666" i="1" s="1"/>
  <c r="K618" i="1"/>
  <c r="L618" i="1" s="1"/>
  <c r="K394" i="1"/>
  <c r="L394" i="1" s="1"/>
  <c r="K162" i="1"/>
  <c r="L162" i="1" s="1"/>
  <c r="K640" i="1"/>
  <c r="L640" i="1" s="1"/>
  <c r="K798" i="1"/>
  <c r="L798" i="1" s="1"/>
  <c r="K873" i="1"/>
  <c r="L873" i="1" s="1"/>
  <c r="K758" i="1"/>
  <c r="L758" i="1" s="1"/>
  <c r="K469" i="1"/>
  <c r="L469" i="1" s="1"/>
  <c r="K884" i="1"/>
  <c r="L884" i="1" s="1"/>
  <c r="K836" i="1"/>
  <c r="L836" i="1" s="1"/>
  <c r="K772" i="1"/>
  <c r="L772" i="1" s="1"/>
  <c r="K652" i="1"/>
  <c r="L652" i="1" s="1"/>
  <c r="K866" i="1"/>
  <c r="L866" i="1" s="1"/>
  <c r="K842" i="1"/>
  <c r="L842" i="1" s="1"/>
  <c r="K658" i="1"/>
  <c r="L658" i="1" s="1"/>
  <c r="K402" i="1"/>
  <c r="L402" i="1" s="1"/>
  <c r="K314" i="1"/>
  <c r="L314" i="1" s="1"/>
  <c r="K290" i="1"/>
  <c r="L290" i="1" s="1"/>
  <c r="K186" i="1"/>
  <c r="L186" i="1" s="1"/>
  <c r="K34" i="1"/>
  <c r="L34" i="1" s="1"/>
  <c r="K11" i="1"/>
  <c r="L11" i="1" s="1"/>
  <c r="K921" i="1"/>
  <c r="L921" i="1" s="1"/>
  <c r="K865" i="1"/>
  <c r="L865" i="1" s="1"/>
  <c r="K849" i="1"/>
  <c r="L849" i="1" s="1"/>
  <c r="K809" i="1"/>
  <c r="L809" i="1" s="1"/>
  <c r="K785" i="1"/>
  <c r="L785" i="1" s="1"/>
  <c r="K737" i="1"/>
  <c r="L737" i="1" s="1"/>
  <c r="K713" i="1"/>
  <c r="L713" i="1" s="1"/>
  <c r="K705" i="1"/>
  <c r="L705" i="1" s="1"/>
  <c r="K633" i="1"/>
  <c r="L633" i="1" s="1"/>
  <c r="K561" i="1"/>
  <c r="L561" i="1" s="1"/>
  <c r="K513" i="1"/>
  <c r="L513" i="1" s="1"/>
  <c r="K505" i="1"/>
  <c r="L505" i="1" s="1"/>
  <c r="K409" i="1"/>
  <c r="L409" i="1" s="1"/>
  <c r="K305" i="1"/>
  <c r="L305" i="1" s="1"/>
  <c r="K241" i="1"/>
  <c r="L241" i="1" s="1"/>
  <c r="K225" i="1"/>
  <c r="L225" i="1" s="1"/>
  <c r="K193" i="1"/>
  <c r="L193" i="1" s="1"/>
  <c r="K169" i="1"/>
  <c r="L169" i="1" s="1"/>
  <c r="K121" i="1"/>
  <c r="L121" i="1" s="1"/>
  <c r="K89" i="1"/>
  <c r="L89" i="1" s="1"/>
  <c r="K25" i="1"/>
  <c r="L25" i="1" s="1"/>
  <c r="K773" i="1"/>
  <c r="L773" i="1" s="1"/>
  <c r="K477" i="1"/>
  <c r="L477" i="1" s="1"/>
  <c r="K852" i="1"/>
  <c r="L852" i="1" s="1"/>
  <c r="K788" i="1"/>
  <c r="L788" i="1" s="1"/>
  <c r="K684" i="1"/>
  <c r="L684" i="1" s="1"/>
  <c r="K922" i="1"/>
  <c r="L922" i="1" s="1"/>
  <c r="K850" i="1"/>
  <c r="L850" i="1" s="1"/>
  <c r="K610" i="1"/>
  <c r="L610" i="1" s="1"/>
  <c r="K410" i="1"/>
  <c r="L410" i="1" s="1"/>
  <c r="K378" i="1"/>
  <c r="L378" i="1" s="1"/>
  <c r="K346" i="1"/>
  <c r="L346" i="1" s="1"/>
  <c r="K250" i="1"/>
  <c r="L250" i="1" s="1"/>
  <c r="K202" i="1"/>
  <c r="L202" i="1" s="1"/>
  <c r="K913" i="1"/>
  <c r="L913" i="1" s="1"/>
  <c r="K944" i="1"/>
  <c r="L944" i="1" s="1"/>
  <c r="K928" i="1"/>
  <c r="L928" i="1" s="1"/>
  <c r="K896" i="1"/>
  <c r="L896" i="1" s="1"/>
  <c r="K824" i="1"/>
  <c r="L824" i="1" s="1"/>
  <c r="K752" i="1"/>
  <c r="L752" i="1" s="1"/>
  <c r="K712" i="1"/>
  <c r="L712" i="1" s="1"/>
  <c r="K688" i="1"/>
  <c r="L688" i="1" s="1"/>
  <c r="K680" i="1"/>
  <c r="L680" i="1" s="1"/>
  <c r="K656" i="1"/>
  <c r="L656" i="1" s="1"/>
  <c r="K648" i="1"/>
  <c r="L648" i="1" s="1"/>
  <c r="K592" i="1"/>
  <c r="L592" i="1" s="1"/>
  <c r="K576" i="1"/>
  <c r="L576" i="1" s="1"/>
  <c r="K520" i="1"/>
  <c r="L520" i="1" s="1"/>
  <c r="K488" i="1"/>
  <c r="L488" i="1" s="1"/>
  <c r="K448" i="1"/>
  <c r="L448" i="1" s="1"/>
  <c r="K400" i="1"/>
  <c r="L400" i="1" s="1"/>
  <c r="K368" i="1"/>
  <c r="L368" i="1" s="1"/>
  <c r="K344" i="1"/>
  <c r="L344" i="1" s="1"/>
  <c r="K320" i="1"/>
  <c r="L320" i="1" s="1"/>
  <c r="K304" i="1"/>
  <c r="L304" i="1" s="1"/>
  <c r="K288" i="1"/>
  <c r="L288" i="1" s="1"/>
  <c r="K192" i="1"/>
  <c r="L192" i="1" s="1"/>
  <c r="K104" i="1"/>
  <c r="L104" i="1" s="1"/>
  <c r="K88" i="1"/>
  <c r="L88" i="1" s="1"/>
  <c r="K80" i="1"/>
  <c r="L80" i="1" s="1"/>
  <c r="K40" i="1"/>
  <c r="L40" i="1" s="1"/>
  <c r="K32" i="1"/>
  <c r="L32" i="1" s="1"/>
  <c r="K165" i="1"/>
  <c r="L165" i="1" s="1"/>
  <c r="K828" i="1"/>
  <c r="L828" i="1" s="1"/>
  <c r="K4" i="1"/>
  <c r="L4" i="1" s="1"/>
  <c r="K943" i="1"/>
  <c r="L943" i="1" s="1"/>
  <c r="K927" i="1"/>
  <c r="L927" i="1" s="1"/>
  <c r="K911" i="1"/>
  <c r="L911" i="1" s="1"/>
  <c r="K823" i="1"/>
  <c r="L823" i="1" s="1"/>
  <c r="K775" i="1"/>
  <c r="L775" i="1" s="1"/>
  <c r="K751" i="1"/>
  <c r="L751" i="1" s="1"/>
  <c r="K703" i="1"/>
  <c r="L703" i="1" s="1"/>
  <c r="K687" i="1"/>
  <c r="L687" i="1" s="1"/>
  <c r="K647" i="1"/>
  <c r="L647" i="1" s="1"/>
  <c r="K623" i="1"/>
  <c r="L623" i="1" s="1"/>
  <c r="K575" i="1"/>
  <c r="L575" i="1" s="1"/>
  <c r="K567" i="1"/>
  <c r="L567" i="1" s="1"/>
  <c r="K551" i="1"/>
  <c r="L551" i="1" s="1"/>
  <c r="K535" i="1"/>
  <c r="L535" i="1" s="1"/>
  <c r="K519" i="1"/>
  <c r="L519" i="1" s="1"/>
  <c r="K503" i="1"/>
  <c r="L503" i="1" s="1"/>
  <c r="K439" i="1"/>
  <c r="L439" i="1" s="1"/>
  <c r="K431" i="1"/>
  <c r="L431" i="1" s="1"/>
  <c r="K391" i="1"/>
  <c r="L391" i="1" s="1"/>
  <c r="K271" i="1"/>
  <c r="L271" i="1" s="1"/>
  <c r="K231" i="1"/>
  <c r="L231" i="1" s="1"/>
  <c r="K215" i="1"/>
  <c r="L215" i="1" s="1"/>
  <c r="K191" i="1"/>
  <c r="L191" i="1" s="1"/>
  <c r="K135" i="1"/>
  <c r="L135" i="1" s="1"/>
  <c r="K127" i="1"/>
  <c r="L127" i="1" s="1"/>
  <c r="K103" i="1"/>
  <c r="L103" i="1" s="1"/>
  <c r="K63" i="1"/>
  <c r="L63" i="1" s="1"/>
  <c r="K39" i="1"/>
  <c r="L39" i="1" s="1"/>
  <c r="K23" i="1"/>
  <c r="L23" i="1" s="1"/>
  <c r="K657" i="1"/>
  <c r="L657" i="1" s="1"/>
  <c r="K145" i="1"/>
  <c r="L145" i="1" s="1"/>
  <c r="K105" i="1"/>
  <c r="L105" i="1" s="1"/>
  <c r="K49" i="1"/>
  <c r="L49" i="1" s="1"/>
  <c r="K904" i="1"/>
  <c r="L904" i="1" s="1"/>
  <c r="K856" i="1"/>
  <c r="L856" i="1" s="1"/>
  <c r="K800" i="1"/>
  <c r="L800" i="1" s="1"/>
  <c r="K792" i="1"/>
  <c r="L792" i="1" s="1"/>
  <c r="K760" i="1"/>
  <c r="L760" i="1" s="1"/>
  <c r="K744" i="1"/>
  <c r="L744" i="1" s="1"/>
  <c r="K720" i="1"/>
  <c r="L720" i="1" s="1"/>
  <c r="K672" i="1"/>
  <c r="L672" i="1" s="1"/>
  <c r="K560" i="1"/>
  <c r="L560" i="1" s="1"/>
  <c r="K544" i="1"/>
  <c r="L544" i="1" s="1"/>
  <c r="K528" i="1"/>
  <c r="L528" i="1" s="1"/>
  <c r="K464" i="1"/>
  <c r="L464" i="1" s="1"/>
  <c r="K456" i="1"/>
  <c r="L456" i="1" s="1"/>
  <c r="K432" i="1"/>
  <c r="L432" i="1" s="1"/>
  <c r="K392" i="1"/>
  <c r="L392" i="1" s="1"/>
  <c r="K360" i="1"/>
  <c r="L360" i="1" s="1"/>
  <c r="K312" i="1"/>
  <c r="L312" i="1" s="1"/>
  <c r="K280" i="1"/>
  <c r="L280" i="1" s="1"/>
  <c r="K248" i="1"/>
  <c r="L248" i="1" s="1"/>
  <c r="K232" i="1"/>
  <c r="L232" i="1" s="1"/>
  <c r="K208" i="1"/>
  <c r="L208" i="1" s="1"/>
  <c r="K160" i="1"/>
  <c r="L160" i="1" s="1"/>
  <c r="K96" i="1"/>
  <c r="L96" i="1" s="1"/>
  <c r="K64" i="1"/>
  <c r="L64" i="1" s="1"/>
  <c r="K56" i="1"/>
  <c r="L56" i="1" s="1"/>
  <c r="K24" i="1"/>
  <c r="L24" i="1" s="1"/>
  <c r="K345" i="1"/>
  <c r="L345" i="1" s="1"/>
  <c r="K233" i="1"/>
  <c r="L233" i="1" s="1"/>
  <c r="K17" i="1"/>
  <c r="L17" i="1" s="1"/>
  <c r="K935" i="1"/>
  <c r="L935" i="1" s="1"/>
  <c r="K903" i="1"/>
  <c r="L903" i="1" s="1"/>
  <c r="K831" i="1"/>
  <c r="L831" i="1" s="1"/>
  <c r="K783" i="1"/>
  <c r="L783" i="1" s="1"/>
  <c r="K759" i="1"/>
  <c r="L759" i="1" s="1"/>
  <c r="K719" i="1"/>
  <c r="L719" i="1" s="1"/>
  <c r="K695" i="1"/>
  <c r="L695" i="1" s="1"/>
  <c r="K615" i="1"/>
  <c r="L615" i="1" s="1"/>
  <c r="K599" i="1"/>
  <c r="L599" i="1" s="1"/>
  <c r="K527" i="1"/>
  <c r="L527" i="1" s="1"/>
  <c r="K511" i="1"/>
  <c r="L511" i="1" s="1"/>
  <c r="K455" i="1"/>
  <c r="L455" i="1" s="1"/>
  <c r="K383" i="1"/>
  <c r="L383" i="1" s="1"/>
  <c r="K327" i="1"/>
  <c r="L327" i="1" s="1"/>
  <c r="K287" i="1"/>
  <c r="L287" i="1" s="1"/>
  <c r="K279" i="1"/>
  <c r="L279" i="1" s="1"/>
  <c r="K263" i="1"/>
  <c r="L263" i="1" s="1"/>
  <c r="K247" i="1"/>
  <c r="L247" i="1" s="1"/>
  <c r="K207" i="1"/>
  <c r="L207" i="1" s="1"/>
  <c r="K183" i="1"/>
  <c r="L183" i="1" s="1"/>
  <c r="K175" i="1"/>
  <c r="L175" i="1" s="1"/>
  <c r="K119" i="1"/>
  <c r="L119" i="1" s="1"/>
  <c r="K111" i="1"/>
  <c r="L111" i="1" s="1"/>
  <c r="K95" i="1"/>
  <c r="L95" i="1" s="1"/>
  <c r="K71" i="1"/>
  <c r="L71" i="1" s="1"/>
  <c r="K55" i="1"/>
  <c r="L55" i="1" s="1"/>
  <c r="K47" i="1"/>
  <c r="L47" i="1" s="1"/>
  <c r="K200" i="1"/>
  <c r="L200" i="1" s="1"/>
  <c r="K664" i="1"/>
  <c r="L664" i="1" s="1"/>
  <c r="K686" i="1"/>
  <c r="L686" i="1" s="1"/>
  <c r="K72" i="1"/>
  <c r="L72" i="1" s="1"/>
  <c r="K650" i="1"/>
  <c r="L650" i="1" s="1"/>
  <c r="K734" i="1"/>
  <c r="L734" i="1" s="1"/>
  <c r="K897" i="1"/>
  <c r="L897" i="1" s="1"/>
  <c r="K408" i="1"/>
  <c r="L408" i="1" s="1"/>
  <c r="K729" i="1"/>
  <c r="L729" i="1" s="1"/>
  <c r="K710" i="1"/>
  <c r="L710" i="1" s="1"/>
  <c r="K489" i="1"/>
  <c r="L489" i="1" s="1"/>
  <c r="K353" i="1"/>
  <c r="L353" i="1" s="1"/>
  <c r="K574" i="1"/>
  <c r="L574" i="1" s="1"/>
  <c r="K526" i="1"/>
  <c r="L526" i="1" s="1"/>
  <c r="K366" i="1"/>
  <c r="L366" i="1" s="1"/>
  <c r="K326" i="1"/>
  <c r="L326" i="1" s="1"/>
  <c r="K310" i="1"/>
  <c r="L310" i="1" s="1"/>
  <c r="K262" i="1"/>
  <c r="L262" i="1" s="1"/>
  <c r="K198" i="1"/>
  <c r="L198" i="1" s="1"/>
  <c r="K174" i="1"/>
  <c r="L174" i="1" s="1"/>
  <c r="K150" i="1"/>
  <c r="L150" i="1" s="1"/>
  <c r="K201" i="1"/>
  <c r="L201" i="1" s="1"/>
  <c r="K16" i="1"/>
  <c r="L16" i="1" s="1"/>
  <c r="K582" i="1"/>
  <c r="L582" i="1" s="1"/>
  <c r="K534" i="1"/>
  <c r="L534" i="1" s="1"/>
  <c r="K454" i="1"/>
  <c r="L454" i="1" s="1"/>
  <c r="K374" i="1"/>
  <c r="L374" i="1" s="1"/>
  <c r="K334" i="1"/>
  <c r="L334" i="1" s="1"/>
  <c r="K182" i="1"/>
  <c r="L182" i="1" s="1"/>
  <c r="K118" i="1"/>
  <c r="L118" i="1" s="1"/>
  <c r="K102" i="1"/>
  <c r="L102" i="1" s="1"/>
  <c r="K70" i="1"/>
  <c r="L70" i="1" s="1"/>
  <c r="K917" i="1"/>
  <c r="L917" i="1" s="1"/>
  <c r="K909" i="1"/>
  <c r="L909" i="1" s="1"/>
  <c r="K853" i="1"/>
  <c r="L853" i="1" s="1"/>
  <c r="K845" i="1"/>
  <c r="L845" i="1" s="1"/>
  <c r="K829" i="1"/>
  <c r="L829" i="1" s="1"/>
  <c r="K701" i="1"/>
  <c r="L701" i="1" s="1"/>
  <c r="K693" i="1"/>
  <c r="L693" i="1" s="1"/>
  <c r="K661" i="1"/>
  <c r="L661" i="1" s="1"/>
  <c r="K637" i="1"/>
  <c r="L637" i="1" s="1"/>
  <c r="K629" i="1"/>
  <c r="L629" i="1" s="1"/>
  <c r="K613" i="1"/>
  <c r="L613" i="1" s="1"/>
  <c r="K589" i="1"/>
  <c r="L589" i="1" s="1"/>
  <c r="K573" i="1"/>
  <c r="L573" i="1" s="1"/>
  <c r="K557" i="1"/>
  <c r="L557" i="1" s="1"/>
  <c r="K541" i="1"/>
  <c r="L541" i="1" s="1"/>
  <c r="K517" i="1"/>
  <c r="L517" i="1" s="1"/>
  <c r="K437" i="1"/>
  <c r="L437" i="1" s="1"/>
  <c r="K405" i="1"/>
  <c r="L405" i="1" s="1"/>
  <c r="K381" i="1"/>
  <c r="L381" i="1" s="1"/>
  <c r="K373" i="1"/>
  <c r="L373" i="1" s="1"/>
  <c r="K365" i="1"/>
  <c r="L365" i="1" s="1"/>
  <c r="K357" i="1"/>
  <c r="L357" i="1" s="1"/>
  <c r="K349" i="1"/>
  <c r="L349" i="1" s="1"/>
  <c r="K317" i="1"/>
  <c r="L317" i="1" s="1"/>
  <c r="K269" i="1"/>
  <c r="L269" i="1" s="1"/>
  <c r="K229" i="1"/>
  <c r="L229" i="1" s="1"/>
  <c r="K197" i="1"/>
  <c r="L197" i="1" s="1"/>
  <c r="K189" i="1"/>
  <c r="L189" i="1" s="1"/>
  <c r="K157" i="1"/>
  <c r="L157" i="1" s="1"/>
  <c r="K133" i="1"/>
  <c r="L133" i="1" s="1"/>
  <c r="K125" i="1"/>
  <c r="L125" i="1" s="1"/>
  <c r="K109" i="1"/>
  <c r="L109" i="1" s="1"/>
  <c r="K69" i="1"/>
  <c r="L69" i="1" s="1"/>
  <c r="K61" i="1"/>
  <c r="L61" i="1" s="1"/>
  <c r="K29" i="1"/>
  <c r="L29" i="1" s="1"/>
  <c r="K769" i="1"/>
  <c r="L769" i="1" s="1"/>
  <c r="K568" i="1"/>
  <c r="L568" i="1" s="1"/>
  <c r="K793" i="1"/>
  <c r="L793" i="1" s="1"/>
  <c r="K297" i="1"/>
  <c r="L297" i="1" s="1"/>
  <c r="K8" i="1"/>
  <c r="L8" i="1" s="1"/>
  <c r="K590" i="1"/>
  <c r="L590" i="1" s="1"/>
  <c r="K916" i="1"/>
  <c r="L916" i="1" s="1"/>
  <c r="K844" i="1"/>
  <c r="L844" i="1" s="1"/>
  <c r="K724" i="1"/>
  <c r="L724" i="1" s="1"/>
  <c r="K692" i="1"/>
  <c r="L692" i="1" s="1"/>
  <c r="K660" i="1"/>
  <c r="L660" i="1" s="1"/>
  <c r="K644" i="1"/>
  <c r="L644" i="1" s="1"/>
  <c r="K628" i="1"/>
  <c r="L628" i="1" s="1"/>
  <c r="K580" i="1"/>
  <c r="L580" i="1" s="1"/>
  <c r="K556" i="1"/>
  <c r="L556" i="1" s="1"/>
  <c r="K508" i="1"/>
  <c r="L508" i="1" s="1"/>
  <c r="K460" i="1"/>
  <c r="L460" i="1" s="1"/>
  <c r="K444" i="1"/>
  <c r="L444" i="1" s="1"/>
  <c r="K428" i="1"/>
  <c r="L428" i="1" s="1"/>
  <c r="K420" i="1"/>
  <c r="L420" i="1" s="1"/>
  <c r="K404" i="1"/>
  <c r="L404" i="1" s="1"/>
  <c r="K396" i="1"/>
  <c r="L396" i="1" s="1"/>
  <c r="K244" i="1"/>
  <c r="L244" i="1" s="1"/>
  <c r="K172" i="1"/>
  <c r="L172" i="1" s="1"/>
  <c r="K164" i="1"/>
  <c r="L164" i="1" s="1"/>
  <c r="K116" i="1"/>
  <c r="L116" i="1" s="1"/>
  <c r="K100" i="1"/>
  <c r="L100" i="1" s="1"/>
  <c r="K36" i="1"/>
  <c r="L36" i="1" s="1"/>
  <c r="K504" i="1"/>
  <c r="L504" i="1" s="1"/>
  <c r="K689" i="1"/>
  <c r="L689" i="1" s="1"/>
  <c r="K753" i="1"/>
  <c r="L753" i="1" s="1"/>
  <c r="K854" i="1"/>
  <c r="L854" i="1" s="1"/>
  <c r="K870" i="1"/>
  <c r="L870" i="1" s="1"/>
  <c r="K945" i="1"/>
  <c r="L945" i="1" s="1"/>
  <c r="K440" i="1"/>
  <c r="L440" i="1" s="1"/>
  <c r="K329" i="1"/>
  <c r="L329" i="1" s="1"/>
  <c r="K598" i="1"/>
  <c r="L598" i="1" s="1"/>
  <c r="K446" i="1"/>
  <c r="L446" i="1" s="1"/>
  <c r="K876" i="1"/>
  <c r="L876" i="1" s="1"/>
  <c r="K804" i="1"/>
  <c r="L804" i="1" s="1"/>
  <c r="K764" i="1"/>
  <c r="L764" i="1" s="1"/>
  <c r="K931" i="1"/>
  <c r="L931" i="1" s="1"/>
  <c r="K891" i="1"/>
  <c r="L891" i="1" s="1"/>
  <c r="K875" i="1"/>
  <c r="L875" i="1" s="1"/>
  <c r="K819" i="1"/>
  <c r="L819" i="1" s="1"/>
  <c r="K771" i="1"/>
  <c r="L771" i="1" s="1"/>
  <c r="K755" i="1"/>
  <c r="L755" i="1" s="1"/>
  <c r="K691" i="1"/>
  <c r="L691" i="1" s="1"/>
  <c r="K683" i="1"/>
  <c r="L683" i="1" s="1"/>
  <c r="K659" i="1"/>
  <c r="L659" i="1" s="1"/>
  <c r="K539" i="1"/>
  <c r="L539" i="1" s="1"/>
  <c r="K531" i="1"/>
  <c r="L531" i="1" s="1"/>
  <c r="K451" i="1"/>
  <c r="L451" i="1" s="1"/>
  <c r="K443" i="1"/>
  <c r="L443" i="1" s="1"/>
  <c r="K427" i="1"/>
  <c r="L427" i="1" s="1"/>
  <c r="K419" i="1"/>
  <c r="L419" i="1" s="1"/>
  <c r="K339" i="1"/>
  <c r="L339" i="1" s="1"/>
  <c r="K323" i="1"/>
  <c r="L323" i="1" s="1"/>
  <c r="K299" i="1"/>
  <c r="L299" i="1" s="1"/>
  <c r="K291" i="1"/>
  <c r="L291" i="1" s="1"/>
  <c r="K195" i="1"/>
  <c r="L195" i="1" s="1"/>
  <c r="K147" i="1"/>
  <c r="L147" i="1" s="1"/>
  <c r="K139" i="1"/>
  <c r="L139" i="1" s="1"/>
  <c r="K131" i="1"/>
  <c r="L131" i="1" s="1"/>
  <c r="K91" i="1"/>
  <c r="L91" i="1" s="1"/>
  <c r="K43" i="1"/>
  <c r="L43" i="1" s="1"/>
  <c r="K27" i="1"/>
  <c r="L27" i="1" s="1"/>
  <c r="L2" i="1"/>
  <c r="K821" i="1"/>
  <c r="L821" i="1" s="1"/>
  <c r="K749" i="1"/>
  <c r="L749" i="1" s="1"/>
  <c r="K549" i="1"/>
  <c r="L549" i="1" s="1"/>
  <c r="K525" i="1"/>
  <c r="L525" i="1" s="1"/>
  <c r="K213" i="1"/>
  <c r="L213" i="1" s="1"/>
  <c r="K85" i="1"/>
  <c r="L85" i="1" s="1"/>
  <c r="K77" i="1"/>
  <c r="L77" i="1" s="1"/>
  <c r="K53" i="1"/>
  <c r="L53" i="1" s="1"/>
  <c r="K860" i="1"/>
  <c r="L860" i="1" s="1"/>
  <c r="K548" i="1"/>
  <c r="L548" i="1" s="1"/>
  <c r="K532" i="1"/>
  <c r="L532" i="1" s="1"/>
  <c r="K516" i="1"/>
  <c r="L516" i="1" s="1"/>
  <c r="K476" i="1"/>
  <c r="L476" i="1" s="1"/>
  <c r="K284" i="1"/>
  <c r="L284" i="1" s="1"/>
  <c r="K60" i="1"/>
  <c r="L60" i="1" s="1"/>
  <c r="K356" i="1"/>
  <c r="L356" i="1" s="1"/>
  <c r="K268" i="1"/>
  <c r="L268" i="1" s="1"/>
  <c r="K252" i="1"/>
  <c r="L252" i="1" s="1"/>
  <c r="K188" i="1"/>
  <c r="L188" i="1" s="1"/>
  <c r="K76" i="1"/>
  <c r="L76" i="1" s="1"/>
  <c r="K835" i="1"/>
  <c r="L835" i="1" s="1"/>
  <c r="K803" i="1"/>
  <c r="L803" i="1" s="1"/>
  <c r="K787" i="1"/>
  <c r="L787" i="1" s="1"/>
  <c r="K739" i="1"/>
  <c r="L739" i="1" s="1"/>
  <c r="K707" i="1"/>
  <c r="L707" i="1" s="1"/>
  <c r="K699" i="1"/>
  <c r="L699" i="1" s="1"/>
  <c r="K907" i="1"/>
  <c r="L907" i="1" s="1"/>
  <c r="K914" i="1"/>
  <c r="L914" i="1" s="1"/>
  <c r="K834" i="1"/>
  <c r="L834" i="1" s="1"/>
  <c r="K826" i="1"/>
  <c r="L826" i="1" s="1"/>
  <c r="K810" i="1"/>
  <c r="L810" i="1" s="1"/>
  <c r="K794" i="1"/>
  <c r="L794" i="1" s="1"/>
  <c r="K786" i="1"/>
  <c r="L786" i="1" s="1"/>
  <c r="K770" i="1"/>
  <c r="L770" i="1" s="1"/>
  <c r="K738" i="1"/>
  <c r="L738" i="1" s="1"/>
  <c r="K714" i="1"/>
  <c r="L714" i="1" s="1"/>
  <c r="K690" i="1"/>
  <c r="L690" i="1" s="1"/>
  <c r="K634" i="1"/>
  <c r="L634" i="1" s="1"/>
  <c r="K670" i="1"/>
  <c r="L670" i="1" s="1"/>
  <c r="K646" i="1"/>
  <c r="L646" i="1" s="1"/>
  <c r="K638" i="1"/>
  <c r="L638" i="1" s="1"/>
  <c r="K606" i="1"/>
  <c r="L606" i="1" s="1"/>
  <c r="K566" i="1"/>
  <c r="L566" i="1" s="1"/>
  <c r="K510" i="1"/>
  <c r="L510" i="1" s="1"/>
  <c r="K502" i="1"/>
  <c r="L502" i="1" s="1"/>
  <c r="K486" i="1"/>
  <c r="L486" i="1" s="1"/>
  <c r="K478" i="1"/>
  <c r="L478" i="1" s="1"/>
  <c r="K422" i="1"/>
  <c r="L422" i="1" s="1"/>
  <c r="K398" i="1"/>
  <c r="L398" i="1" s="1"/>
  <c r="K382" i="1"/>
  <c r="L382" i="1" s="1"/>
  <c r="K358" i="1"/>
  <c r="L358" i="1" s="1"/>
  <c r="K294" i="1"/>
  <c r="L294" i="1" s="1"/>
  <c r="K230" i="1"/>
  <c r="L230" i="1" s="1"/>
  <c r="K190" i="1"/>
  <c r="L190" i="1" s="1"/>
  <c r="K166" i="1"/>
  <c r="L166" i="1" s="1"/>
  <c r="K158" i="1"/>
  <c r="L158" i="1" s="1"/>
  <c r="K142" i="1"/>
  <c r="L142" i="1" s="1"/>
  <c r="K94" i="1"/>
  <c r="L94" i="1" s="1"/>
  <c r="K46" i="1"/>
  <c r="L46" i="1" s="1"/>
  <c r="K651" i="1"/>
  <c r="L651" i="1" s="1"/>
  <c r="K603" i="1"/>
  <c r="L603" i="1" s="1"/>
  <c r="K595" i="1"/>
  <c r="L595" i="1" s="1"/>
  <c r="K467" i="1"/>
  <c r="L467" i="1" s="1"/>
  <c r="K459" i="1"/>
  <c r="L459" i="1" s="1"/>
  <c r="K403" i="1"/>
  <c r="L403" i="1" s="1"/>
  <c r="K395" i="1"/>
  <c r="L395" i="1" s="1"/>
  <c r="K387" i="1"/>
  <c r="L387" i="1" s="1"/>
  <c r="K379" i="1"/>
  <c r="L379" i="1" s="1"/>
  <c r="K315" i="1"/>
  <c r="L315" i="1" s="1"/>
  <c r="K259" i="1"/>
  <c r="L259" i="1" s="1"/>
  <c r="K243" i="1"/>
  <c r="L243" i="1" s="1"/>
  <c r="K235" i="1"/>
  <c r="L235" i="1" s="1"/>
  <c r="K203" i="1"/>
  <c r="L203" i="1" s="1"/>
  <c r="K163" i="1"/>
  <c r="L163" i="1" s="1"/>
  <c r="K115" i="1"/>
  <c r="L115" i="1" s="1"/>
  <c r="K99" i="1"/>
  <c r="L99" i="1" s="1"/>
  <c r="K67" i="1"/>
  <c r="L67" i="1" s="1"/>
  <c r="K59" i="1"/>
  <c r="L59" i="1" s="1"/>
  <c r="K667" i="1"/>
  <c r="L667" i="1" s="1"/>
  <c r="K587" i="1"/>
  <c r="L587" i="1" s="1"/>
  <c r="K20" i="1"/>
  <c r="L20" i="1" s="1"/>
  <c r="K594" i="1"/>
  <c r="L594" i="1" s="1"/>
  <c r="K562" i="1"/>
  <c r="L562" i="1" s="1"/>
  <c r="K530" i="1"/>
  <c r="L530" i="1" s="1"/>
  <c r="K466" i="1"/>
  <c r="L466" i="1" s="1"/>
  <c r="K442" i="1"/>
  <c r="L442" i="1" s="1"/>
  <c r="K434" i="1"/>
  <c r="L434" i="1" s="1"/>
  <c r="K426" i="1"/>
  <c r="L426" i="1" s="1"/>
  <c r="K370" i="1"/>
  <c r="L370" i="1" s="1"/>
  <c r="K362" i="1"/>
  <c r="L362" i="1" s="1"/>
  <c r="K330" i="1"/>
  <c r="L330" i="1" s="1"/>
  <c r="K282" i="1"/>
  <c r="L282" i="1" s="1"/>
  <c r="K274" i="1"/>
  <c r="L274" i="1" s="1"/>
  <c r="K258" i="1"/>
  <c r="L258" i="1" s="1"/>
  <c r="K226" i="1"/>
  <c r="L226" i="1" s="1"/>
  <c r="K194" i="1"/>
  <c r="L194" i="1" s="1"/>
  <c r="K178" i="1"/>
  <c r="L178" i="1" s="1"/>
  <c r="K138" i="1"/>
  <c r="L138" i="1" s="1"/>
  <c r="K130" i="1"/>
  <c r="L130" i="1" s="1"/>
  <c r="K122" i="1"/>
  <c r="L122" i="1" s="1"/>
  <c r="K114" i="1"/>
  <c r="L114" i="1" s="1"/>
  <c r="K90" i="1"/>
  <c r="L90" i="1" s="1"/>
  <c r="K82" i="1"/>
  <c r="L82" i="1" s="1"/>
  <c r="K50" i="1"/>
  <c r="L50" i="1" s="1"/>
  <c r="K337" i="1"/>
  <c r="L337" i="1" s="1"/>
  <c r="K313" i="1"/>
  <c r="L313" i="1" s="1"/>
  <c r="K273" i="1"/>
  <c r="L273" i="1" s="1"/>
  <c r="K137" i="1"/>
  <c r="L137" i="1" s="1"/>
  <c r="K641" i="1"/>
  <c r="L641" i="1" s="1"/>
  <c r="K617" i="1"/>
  <c r="L617" i="1" s="1"/>
  <c r="K593" i="1"/>
  <c r="L593" i="1" s="1"/>
  <c r="K585" i="1"/>
  <c r="L585" i="1" s="1"/>
  <c r="K569" i="1"/>
  <c r="L569" i="1" s="1"/>
  <c r="K537" i="1"/>
  <c r="L537" i="1" s="1"/>
  <c r="K521" i="1"/>
  <c r="L521" i="1" s="1"/>
  <c r="K497" i="1"/>
  <c r="L497" i="1" s="1"/>
  <c r="K481" i="1"/>
  <c r="L481" i="1" s="1"/>
  <c r="K449" i="1"/>
  <c r="L449" i="1" s="1"/>
  <c r="K433" i="1"/>
  <c r="L433" i="1" s="1"/>
  <c r="K377" i="1"/>
  <c r="L377" i="1" s="1"/>
  <c r="K289" i="1"/>
  <c r="L289" i="1" s="1"/>
  <c r="K185" i="1"/>
  <c r="L185" i="1" s="1"/>
  <c r="K177" i="1"/>
  <c r="L177" i="1" s="1"/>
  <c r="K113" i="1"/>
  <c r="L113" i="1" s="1"/>
  <c r="K57" i="1"/>
  <c r="L57" i="1" s="1"/>
  <c r="K41" i="1"/>
  <c r="L41" i="1" s="1"/>
  <c r="K948" i="1" l="1"/>
  <c r="L948" i="1"/>
</calcChain>
</file>

<file path=xl/sharedStrings.xml><?xml version="1.0" encoding="utf-8"?>
<sst xmlns="http://schemas.openxmlformats.org/spreadsheetml/2006/main" count="6332" uniqueCount="998">
  <si>
    <t>Name</t>
  </si>
  <si>
    <t>Gender</t>
  </si>
  <si>
    <t>Department</t>
  </si>
  <si>
    <t>Salary</t>
  </si>
  <si>
    <t>Location</t>
  </si>
  <si>
    <t>Rating</t>
  </si>
  <si>
    <t>Ches Bonnell</t>
  </si>
  <si>
    <t>Male</t>
  </si>
  <si>
    <t>Sales</t>
  </si>
  <si>
    <t>Lagos</t>
  </si>
  <si>
    <t>Very Good</t>
  </si>
  <si>
    <t>Garwin Peasegood</t>
  </si>
  <si>
    <t>Female</t>
  </si>
  <si>
    <t>Engineering</t>
  </si>
  <si>
    <t>Good</t>
  </si>
  <si>
    <t>NULL</t>
  </si>
  <si>
    <t>Abuja</t>
  </si>
  <si>
    <t>Not Rated</t>
  </si>
  <si>
    <t>Saunders Blumson</t>
  </si>
  <si>
    <t>Legal</t>
  </si>
  <si>
    <t>Kaduna</t>
  </si>
  <si>
    <t>Gardy Grigorey</t>
  </si>
  <si>
    <t>Support</t>
  </si>
  <si>
    <t>Poor</t>
  </si>
  <si>
    <t>Marlie Charsley</t>
  </si>
  <si>
    <t>Adella Hartshorne</t>
  </si>
  <si>
    <t>Human Resources</t>
  </si>
  <si>
    <t>Average</t>
  </si>
  <si>
    <t>Rasla Fisby</t>
  </si>
  <si>
    <t>Rayna Gamlin</t>
  </si>
  <si>
    <t>Services</t>
  </si>
  <si>
    <t>Willi Vasey</t>
  </si>
  <si>
    <t>Selby Hacker</t>
  </si>
  <si>
    <t>Business Development</t>
  </si>
  <si>
    <t>Stefa Eggleston</t>
  </si>
  <si>
    <t>Phylys Benitez</t>
  </si>
  <si>
    <t>Product Management</t>
  </si>
  <si>
    <t>Ronnie Sinyard</t>
  </si>
  <si>
    <t>Axel Grigaut</t>
  </si>
  <si>
    <t>Timmi Durran</t>
  </si>
  <si>
    <t>Minna Showler</t>
  </si>
  <si>
    <t>Training</t>
  </si>
  <si>
    <t>Dyanne Strafen</t>
  </si>
  <si>
    <t>Dorolice Farry</t>
  </si>
  <si>
    <t>Elliot Tuplin</t>
  </si>
  <si>
    <t>Lion Adcock</t>
  </si>
  <si>
    <t>Vic Radolf</t>
  </si>
  <si>
    <t>Tiffani Mecozzi</t>
  </si>
  <si>
    <t>Jeane Bermingham</t>
  </si>
  <si>
    <t>Research and Development</t>
  </si>
  <si>
    <t>Very Poor</t>
  </si>
  <si>
    <t>Gavan Puttan</t>
  </si>
  <si>
    <t>Accounting</t>
  </si>
  <si>
    <t>Danielle Johananoff</t>
  </si>
  <si>
    <t>Rafaelita Blaksland</t>
  </si>
  <si>
    <t>Brit Hamnett</t>
  </si>
  <si>
    <t>Mable Phythian</t>
  </si>
  <si>
    <t>Joella Maevela</t>
  </si>
  <si>
    <t>Obidiah Westrope</t>
  </si>
  <si>
    <t>Murry Dryburgh</t>
  </si>
  <si>
    <t>Abbie Tann</t>
  </si>
  <si>
    <t>Aluin Churly</t>
  </si>
  <si>
    <t>Bennett Gimenez</t>
  </si>
  <si>
    <t>Isa Mogie</t>
  </si>
  <si>
    <t>Yves Clunie</t>
  </si>
  <si>
    <t>Marketing</t>
  </si>
  <si>
    <t>Iain Wiburn</t>
  </si>
  <si>
    <t>Nonah Bissell</t>
  </si>
  <si>
    <t>Mendel Gentsch</t>
  </si>
  <si>
    <t>Alfred Peplay</t>
  </si>
  <si>
    <t>Adelina Cheeseman</t>
  </si>
  <si>
    <t>Minetta Parsons</t>
  </si>
  <si>
    <t>Hobard Benninger</t>
  </si>
  <si>
    <t>Fancy Bonin</t>
  </si>
  <si>
    <t>Laura Gomar</t>
  </si>
  <si>
    <t>Beatrix Schoales</t>
  </si>
  <si>
    <t>Clemmie Hebblewaite</t>
  </si>
  <si>
    <t>Issie Crippes</t>
  </si>
  <si>
    <t>Vasily MacVanamy</t>
  </si>
  <si>
    <t>Aile Strathearn</t>
  </si>
  <si>
    <t>Shellysheldon Mahady</t>
  </si>
  <si>
    <t>Laney Renne</t>
  </si>
  <si>
    <t>Trace Sidsaff</t>
  </si>
  <si>
    <t>Kelly Corkitt</t>
  </si>
  <si>
    <t>Karlen McCaffrey</t>
  </si>
  <si>
    <t>Jordain Sparkwill</t>
  </si>
  <si>
    <t>Billie Croucher</t>
  </si>
  <si>
    <t>Izzy Brisco</t>
  </si>
  <si>
    <t>Ignacius Losel</t>
  </si>
  <si>
    <t>Peggi Bullas</t>
  </si>
  <si>
    <t>Dyna Doucette</t>
  </si>
  <si>
    <t>Marcellina Kitt</t>
  </si>
  <si>
    <t>Shela Goade</t>
  </si>
  <si>
    <t>Christopher Kezourec</t>
  </si>
  <si>
    <t>Larry Pioch</t>
  </si>
  <si>
    <t>Bethanne Shoppee</t>
  </si>
  <si>
    <t>Reidar Skechley</t>
  </si>
  <si>
    <t>Bari Toffano</t>
  </si>
  <si>
    <t>Robinia Scholling</t>
  </si>
  <si>
    <t>Grover Cooksey</t>
  </si>
  <si>
    <t>Layton Crayden</t>
  </si>
  <si>
    <t>Marlowe Constantine</t>
  </si>
  <si>
    <t>Rhianna McLeoid</t>
  </si>
  <si>
    <t>Alida Welman</t>
  </si>
  <si>
    <t>Jacobo Lasham</t>
  </si>
  <si>
    <t>Rhody Odhams</t>
  </si>
  <si>
    <t>Zach Polon</t>
  </si>
  <si>
    <t>Taddeo Jovis</t>
  </si>
  <si>
    <t>Katerine Lohden</t>
  </si>
  <si>
    <t>Jakob Philippe</t>
  </si>
  <si>
    <t>Monroe Hendrickx</t>
  </si>
  <si>
    <t>Fred Dudeney</t>
  </si>
  <si>
    <t>Brose MacCorkell</t>
  </si>
  <si>
    <t>Madelene Upcott</t>
  </si>
  <si>
    <t>Cara Havers</t>
  </si>
  <si>
    <t>Gisella Mewe</t>
  </si>
  <si>
    <t>Daryn Kniveton</t>
  </si>
  <si>
    <t>Stormy Church</t>
  </si>
  <si>
    <t>Cull Nannetti</t>
  </si>
  <si>
    <t>Shirlene Argo</t>
  </si>
  <si>
    <t>Konstanze Wyleman</t>
  </si>
  <si>
    <t>Vernor Atyea</t>
  </si>
  <si>
    <t>Pedro St. Hill</t>
  </si>
  <si>
    <t>Tris Hynard</t>
  </si>
  <si>
    <t>Calvin O'Carroll</t>
  </si>
  <si>
    <t>Jessica Burditt</t>
  </si>
  <si>
    <t>Aurelea Devitt</t>
  </si>
  <si>
    <t>Meryl Waggatt</t>
  </si>
  <si>
    <t>Evyn Fyrth</t>
  </si>
  <si>
    <t>Car Laden</t>
  </si>
  <si>
    <t>Sarene Creeboe</t>
  </si>
  <si>
    <t>Steven Labat</t>
  </si>
  <si>
    <t>Lindy Guillet</t>
  </si>
  <si>
    <t>Loren Rettie</t>
  </si>
  <si>
    <t>Daron Biaggioli</t>
  </si>
  <si>
    <t>Georg Dinnage</t>
  </si>
  <si>
    <t>Ewart Hovel</t>
  </si>
  <si>
    <t>Archaimbaud Pinchin</t>
  </si>
  <si>
    <t>Mile Swindley</t>
  </si>
  <si>
    <t>Garwood Penhale</t>
  </si>
  <si>
    <t>Valentia Etteridge</t>
  </si>
  <si>
    <t>Courtney Given</t>
  </si>
  <si>
    <t>Claudetta Petherick</t>
  </si>
  <si>
    <t>Eberto William</t>
  </si>
  <si>
    <t>Bernie Gorges</t>
  </si>
  <si>
    <t>Myrle Prandoni</t>
  </si>
  <si>
    <t>Josepha Keningham</t>
  </si>
  <si>
    <t>Garrick Hadwick</t>
  </si>
  <si>
    <t>Nessy Baskwell</t>
  </si>
  <si>
    <t>Rosco Cogley</t>
  </si>
  <si>
    <t>Tulley Chiddy</t>
  </si>
  <si>
    <t>Camille Baldinotti</t>
  </si>
  <si>
    <t>Dave Lacoste</t>
  </si>
  <si>
    <t>Crawford Scad</t>
  </si>
  <si>
    <t>Judie Di Bernardo</t>
  </si>
  <si>
    <t>Kakalina Stanaway</t>
  </si>
  <si>
    <t>Max Shower</t>
  </si>
  <si>
    <t>Juditha Hatherleigh</t>
  </si>
  <si>
    <t>Lanny Beaney</t>
  </si>
  <si>
    <t>Jim Perrygo</t>
  </si>
  <si>
    <t>Shannen Crittal</t>
  </si>
  <si>
    <t>Katya Hundy</t>
  </si>
  <si>
    <t>Cordelia Djuricic</t>
  </si>
  <si>
    <t>Emory Whitten</t>
  </si>
  <si>
    <t>Philis Rowlstone</t>
  </si>
  <si>
    <t>Fedora Graffin</t>
  </si>
  <si>
    <t>Marjie Bamford</t>
  </si>
  <si>
    <t>Doe Clubley</t>
  </si>
  <si>
    <t>Barney Bonafant</t>
  </si>
  <si>
    <t>Nessi Delves</t>
  </si>
  <si>
    <t>Addi Studdeard</t>
  </si>
  <si>
    <t>Benoite Ackermann</t>
  </si>
  <si>
    <t>Sharity Brands</t>
  </si>
  <si>
    <t>Cassondra Giottini</t>
  </si>
  <si>
    <t>Beryl Burnsyde</t>
  </si>
  <si>
    <t>Ollie Schirak</t>
  </si>
  <si>
    <t>Amaleta Baltzar</t>
  </si>
  <si>
    <t>Wyn Treadger</t>
  </si>
  <si>
    <t>Orton Livick</t>
  </si>
  <si>
    <t>Haven Belward</t>
  </si>
  <si>
    <t>Yasmeen Klimkiewich</t>
  </si>
  <si>
    <t>Kristofor Powner</t>
  </si>
  <si>
    <t>Phillipp Nekrews</t>
  </si>
  <si>
    <t>Delora Arendt</t>
  </si>
  <si>
    <t>Archibaldo Denny</t>
  </si>
  <si>
    <t>Jeane Blaszczak</t>
  </si>
  <si>
    <t>Codi Beck</t>
  </si>
  <si>
    <t>Faunie Sinton</t>
  </si>
  <si>
    <t>Nicol Giacomi</t>
  </si>
  <si>
    <t>Vassili Flay</t>
  </si>
  <si>
    <t>Halimeda Kuscha</t>
  </si>
  <si>
    <t>Charmaine Howie</t>
  </si>
  <si>
    <t>Norrie Grahl</t>
  </si>
  <si>
    <t>Ulick Maingot</t>
  </si>
  <si>
    <t>Millie Fiveash</t>
  </si>
  <si>
    <t>Kayley Southwell</t>
  </si>
  <si>
    <t>Reena McKernan</t>
  </si>
  <si>
    <t>Seward Kubera</t>
  </si>
  <si>
    <t>Rois Garrigan</t>
  </si>
  <si>
    <t>Euell Willoughley</t>
  </si>
  <si>
    <t>Lindi Morfey</t>
  </si>
  <si>
    <t>Gradey Litton</t>
  </si>
  <si>
    <t>Angeline Christophersen</t>
  </si>
  <si>
    <t>Farrel Vanyatin</t>
  </si>
  <si>
    <t>Kienan Epinay</t>
  </si>
  <si>
    <t>Aloisia Minto</t>
  </si>
  <si>
    <t>Melisa Knott</t>
  </si>
  <si>
    <t>Koral Gerriet</t>
  </si>
  <si>
    <t>Constantino Espley</t>
  </si>
  <si>
    <t>Desi Peniman</t>
  </si>
  <si>
    <t>Torrance Collier</t>
  </si>
  <si>
    <t>Ede Mignot</t>
  </si>
  <si>
    <t>Marcia Muldrew</t>
  </si>
  <si>
    <t>Quintina Kilgannon</t>
  </si>
  <si>
    <t>Peria Revey</t>
  </si>
  <si>
    <t>Carry Loblie</t>
  </si>
  <si>
    <t>Isadora Maunsell</t>
  </si>
  <si>
    <t>Tamara Couvet</t>
  </si>
  <si>
    <t>Von Boeter</t>
  </si>
  <si>
    <t>Forester Feakins</t>
  </si>
  <si>
    <t>Gardy Eckersall</t>
  </si>
  <si>
    <t>Gamaliel Ewins</t>
  </si>
  <si>
    <t>Win Arthurs</t>
  </si>
  <si>
    <t>Richy Gray</t>
  </si>
  <si>
    <t>Patricia Dwelly</t>
  </si>
  <si>
    <t>Erv Balmann</t>
  </si>
  <si>
    <t>Demetria Le Estut</t>
  </si>
  <si>
    <t>Evanne Sheryn</t>
  </si>
  <si>
    <t>Collette Blackaller</t>
  </si>
  <si>
    <t>Mariann Mowat</t>
  </si>
  <si>
    <t>Tabbatha Pickston</t>
  </si>
  <si>
    <t>Vlad Strangeway</t>
  </si>
  <si>
    <t>Duky Wallace</t>
  </si>
  <si>
    <t>Townie Dongall</t>
  </si>
  <si>
    <t>Shana Bewly</t>
  </si>
  <si>
    <t>Mick Tanguy</t>
  </si>
  <si>
    <t>Tadio Audritt</t>
  </si>
  <si>
    <t>Torey Rosell</t>
  </si>
  <si>
    <t>Chrisy Kyme</t>
  </si>
  <si>
    <t>Morten Dumphy</t>
  </si>
  <si>
    <t>Issy McLevie</t>
  </si>
  <si>
    <t>Michaeline Capehorn</t>
  </si>
  <si>
    <t>Corny Linturn</t>
  </si>
  <si>
    <t>Berny Bastide</t>
  </si>
  <si>
    <t>Aindrea Lenormand</t>
  </si>
  <si>
    <t>Nels McClounan</t>
  </si>
  <si>
    <t>Shanon Deverell</t>
  </si>
  <si>
    <t>Vaughn Carvill</t>
  </si>
  <si>
    <t>Kora Allebone</t>
  </si>
  <si>
    <t>Millard Brakewell</t>
  </si>
  <si>
    <t>Lizzie Mullally</t>
  </si>
  <si>
    <t>Florie Tortoise</t>
  </si>
  <si>
    <t>Caro Chappel</t>
  </si>
  <si>
    <t>Letisha Carrett</t>
  </si>
  <si>
    <t>Melva Jickells</t>
  </si>
  <si>
    <t>Riccardo Hagan</t>
  </si>
  <si>
    <t>Chauncey Schild</t>
  </si>
  <si>
    <t>Amery Ofer</t>
  </si>
  <si>
    <t>Aube Chadderton</t>
  </si>
  <si>
    <t>Michaella Perri</t>
  </si>
  <si>
    <t>Mord Cromblehome</t>
  </si>
  <si>
    <t>Major O'Cahsedy</t>
  </si>
  <si>
    <t>Joana Bartocci</t>
  </si>
  <si>
    <t>Sly Cowley</t>
  </si>
  <si>
    <t>Augusta Cheetham</t>
  </si>
  <si>
    <t>Diarmid Alman</t>
  </si>
  <si>
    <t>Gearard Wixon</t>
  </si>
  <si>
    <t>Kaye Crocroft</t>
  </si>
  <si>
    <t>Egor Minto</t>
  </si>
  <si>
    <t>Bren Absolon</t>
  </si>
  <si>
    <t>Alexine Portail</t>
  </si>
  <si>
    <t>Duffie Ibel</t>
  </si>
  <si>
    <t>Gilles Jaquet</t>
  </si>
  <si>
    <t>Payton Pickervance</t>
  </si>
  <si>
    <t>Barny Fairweather</t>
  </si>
  <si>
    <t>Margot Royds</t>
  </si>
  <si>
    <t>Frederik Dartan</t>
  </si>
  <si>
    <t>Aubert Wedmore.</t>
  </si>
  <si>
    <t>Krystal Lambswood</t>
  </si>
  <si>
    <t>Nanice Boatwright</t>
  </si>
  <si>
    <t>Northrup Aires</t>
  </si>
  <si>
    <t>Janina Wolverson</t>
  </si>
  <si>
    <t>Floria Olivia</t>
  </si>
  <si>
    <t>Andrea Becker</t>
  </si>
  <si>
    <t>Louise Lamming</t>
  </si>
  <si>
    <t>Renaldo Thomassin</t>
  </si>
  <si>
    <t>Carmel Pancoust</t>
  </si>
  <si>
    <t>Tatum Hush</t>
  </si>
  <si>
    <t>Aldrich Glenny</t>
  </si>
  <si>
    <t>Griz Thorington</t>
  </si>
  <si>
    <t>Eddy Stolze</t>
  </si>
  <si>
    <t>L;urette Bontein</t>
  </si>
  <si>
    <t>Cindee Saice</t>
  </si>
  <si>
    <t>Erin Androsik</t>
  </si>
  <si>
    <t>Genovera Ghost</t>
  </si>
  <si>
    <t>Felicdad Heibel</t>
  </si>
  <si>
    <t>Jobey Boneham</t>
  </si>
  <si>
    <t>Radcliffe Fairpool</t>
  </si>
  <si>
    <t>Gigi Bohling</t>
  </si>
  <si>
    <t>Gare Mattiussi</t>
  </si>
  <si>
    <t>Carlin Demke</t>
  </si>
  <si>
    <t>Wilt Wayvill</t>
  </si>
  <si>
    <t>Ardyce Eacott</t>
  </si>
  <si>
    <t>Lane Monteaux</t>
  </si>
  <si>
    <t>Cathi Gillbee</t>
  </si>
  <si>
    <t>Ronnie Mesias</t>
  </si>
  <si>
    <t>Hali Behnecke</t>
  </si>
  <si>
    <t>Grady Rochelle</t>
  </si>
  <si>
    <t>Crissie Cordel</t>
  </si>
  <si>
    <t>Durand Backhouse</t>
  </si>
  <si>
    <t>Wendel Malletratt</t>
  </si>
  <si>
    <t>Shellysheldon Ellerman</t>
  </si>
  <si>
    <t>Emmeline Bestwerthick</t>
  </si>
  <si>
    <t>Marmaduke Worssam</t>
  </si>
  <si>
    <t>Murial Ickovici</t>
  </si>
  <si>
    <t>Honoria Cootes</t>
  </si>
  <si>
    <t>Merrel Blind</t>
  </si>
  <si>
    <t>Rosamond Fishe</t>
  </si>
  <si>
    <t>Shelley Moncreiffe</t>
  </si>
  <si>
    <t>Cecilla Joselevitch</t>
  </si>
  <si>
    <t>Jolynn Behnecken</t>
  </si>
  <si>
    <t>Adolph McNalley</t>
  </si>
  <si>
    <t>Pippy Roxby</t>
  </si>
  <si>
    <t>Jessi Calterone</t>
  </si>
  <si>
    <t>Moore Gligoraci</t>
  </si>
  <si>
    <t>Mallory Goldsberry</t>
  </si>
  <si>
    <t>Nerissa Kavanagh</t>
  </si>
  <si>
    <t>Foss Asquez</t>
  </si>
  <si>
    <t>Mickey Pybus</t>
  </si>
  <si>
    <t>Timmy Brenston</t>
  </si>
  <si>
    <t>Romona Melody</t>
  </si>
  <si>
    <t>Bendite Bloan</t>
  </si>
  <si>
    <t>Andrea Penfold</t>
  </si>
  <si>
    <t>Shari Pickston</t>
  </si>
  <si>
    <t>Dennison Crosswaite</t>
  </si>
  <si>
    <t>Lucias Minico</t>
  </si>
  <si>
    <t>Helaine Lyddy</t>
  </si>
  <si>
    <t>Carlene Torry</t>
  </si>
  <si>
    <t>Vere Kulic</t>
  </si>
  <si>
    <t>Enrichetta Mowles</t>
  </si>
  <si>
    <t>Delinda Snozzwell</t>
  </si>
  <si>
    <t>Cecilio Sprankling</t>
  </si>
  <si>
    <t>Nickolai Artin</t>
  </si>
  <si>
    <t>Ambrosio Daniely</t>
  </si>
  <si>
    <t>Simon Kembery</t>
  </si>
  <si>
    <t>Brig Dewi</t>
  </si>
  <si>
    <t>Althea Bronger</t>
  </si>
  <si>
    <t>Ansley Gounel</t>
  </si>
  <si>
    <t>Daven Smout</t>
  </si>
  <si>
    <t>Niall Selesnick</t>
  </si>
  <si>
    <t>Lia Lurner</t>
  </si>
  <si>
    <t>Rodrigo Congdon</t>
  </si>
  <si>
    <t>Brendan Edgeller</t>
  </si>
  <si>
    <t>Dewey Berthod</t>
  </si>
  <si>
    <t>Fidelio Rigmond</t>
  </si>
  <si>
    <t>Ginger Myott</t>
  </si>
  <si>
    <t>Hatti Vezey</t>
  </si>
  <si>
    <t>Eilis Pavlasek</t>
  </si>
  <si>
    <t>Kellsie Waby</t>
  </si>
  <si>
    <t>Easter Pyke</t>
  </si>
  <si>
    <t>Inger Andriveaux</t>
  </si>
  <si>
    <t>Corina Triner</t>
  </si>
  <si>
    <t>Loralyn Bruton</t>
  </si>
  <si>
    <t>Susy Challoner</t>
  </si>
  <si>
    <t>Jan Morforth</t>
  </si>
  <si>
    <t>Cindi Stratten</t>
  </si>
  <si>
    <t>Marline Wahncke</t>
  </si>
  <si>
    <t>Violetta Vial</t>
  </si>
  <si>
    <t>Beatriz Bateson</t>
  </si>
  <si>
    <t>Evangelia Gowers</t>
  </si>
  <si>
    <t>Fonzie O'Shea</t>
  </si>
  <si>
    <t>Janene Hairsine</t>
  </si>
  <si>
    <t>Linell Compfort</t>
  </si>
  <si>
    <t>Shaylah Owbrick</t>
  </si>
  <si>
    <t>Honor Herreros</t>
  </si>
  <si>
    <t>Bethanne Leicester</t>
  </si>
  <si>
    <t>Ottilie Vittel</t>
  </si>
  <si>
    <t>Barnaby Farnall</t>
  </si>
  <si>
    <t>Arlie Newcombe</t>
  </si>
  <si>
    <t>Ashien Gallen</t>
  </si>
  <si>
    <t>Stan Tolliday</t>
  </si>
  <si>
    <t>Abe Gayter</t>
  </si>
  <si>
    <t>Kissiah Maydway</t>
  </si>
  <si>
    <t>Charline Husset</t>
  </si>
  <si>
    <t>Lorain Tew</t>
  </si>
  <si>
    <t>North Bertomeu</t>
  </si>
  <si>
    <t>Martita Beaumont</t>
  </si>
  <si>
    <t>Janaya MacGinlay</t>
  </si>
  <si>
    <t>Ancell Moretto</t>
  </si>
  <si>
    <t>Toby Brodhead</t>
  </si>
  <si>
    <t>Niles Mahomet</t>
  </si>
  <si>
    <t>Avigdor Karel</t>
  </si>
  <si>
    <t>Luca Wolstenholme</t>
  </si>
  <si>
    <t>Efrem Mathonnet</t>
  </si>
  <si>
    <t>Latisha Jolly</t>
  </si>
  <si>
    <t>Quentin Ferraresi</t>
  </si>
  <si>
    <t>Marco Wooland</t>
  </si>
  <si>
    <t>Thekla Lynnett</t>
  </si>
  <si>
    <t>Pedro Carluccio</t>
  </si>
  <si>
    <t>Caron Kolakovic</t>
  </si>
  <si>
    <t>Debera Gow</t>
  </si>
  <si>
    <t>Hoyt D'Alesco</t>
  </si>
  <si>
    <t>Rudyard Tomsa</t>
  </si>
  <si>
    <t>Orran Gritskov</t>
  </si>
  <si>
    <t>Tyson Prescote</t>
  </si>
  <si>
    <t>Berenice Osbaldstone</t>
  </si>
  <si>
    <t>Jessika Jaycocks</t>
  </si>
  <si>
    <t>Gabie Millichip</t>
  </si>
  <si>
    <t>Pearla Beteriss</t>
  </si>
  <si>
    <t>Harwilll Domotor</t>
  </si>
  <si>
    <t>Carolina Blumsom</t>
  </si>
  <si>
    <t>Ryon Baroch</t>
  </si>
  <si>
    <t>Marissa Infante</t>
  </si>
  <si>
    <t>Daisie Dahlman</t>
  </si>
  <si>
    <t>Joli Jodrelle</t>
  </si>
  <si>
    <t>Jessica Callcott</t>
  </si>
  <si>
    <t>Michail Sicha</t>
  </si>
  <si>
    <t>Sabina Scorrer</t>
  </si>
  <si>
    <t>Bayard Gendricke</t>
  </si>
  <si>
    <t>Esmaria Denecamp</t>
  </si>
  <si>
    <t>Antone Tolmie</t>
  </si>
  <si>
    <t>Tammi Lackham</t>
  </si>
  <si>
    <t>Nananne Gehringer</t>
  </si>
  <si>
    <t>Loren Bentote</t>
  </si>
  <si>
    <t>Manolo Gasnell</t>
  </si>
  <si>
    <t>Wyatt Clinch</t>
  </si>
  <si>
    <t>Giselbert Newlands</t>
  </si>
  <si>
    <t>Cristal Demangeot</t>
  </si>
  <si>
    <t>Jaime Dowe</t>
  </si>
  <si>
    <t>Addia Penwright</t>
  </si>
  <si>
    <t>Ali Roubert</t>
  </si>
  <si>
    <t>Emmye Corry</t>
  </si>
  <si>
    <t>Addy Pimblett</t>
  </si>
  <si>
    <t>Angela Bangley</t>
  </si>
  <si>
    <t>Elbertine Hiscoe</t>
  </si>
  <si>
    <t>Baudoin Dummigan</t>
  </si>
  <si>
    <t>Lissy McCoy</t>
  </si>
  <si>
    <t>Ingunna Wainscoat</t>
  </si>
  <si>
    <t>Amii Elms</t>
  </si>
  <si>
    <t>Ignacio Delion</t>
  </si>
  <si>
    <t>Colby Reuven</t>
  </si>
  <si>
    <t>Maggee Stiggles</t>
  </si>
  <si>
    <t>Kelci Walkden</t>
  </si>
  <si>
    <t>Bogey Hitcham</t>
  </si>
  <si>
    <t>Pembroke Siflet</t>
  </si>
  <si>
    <t>Adolph Hartin</t>
  </si>
  <si>
    <t>Gisela Wille</t>
  </si>
  <si>
    <t>Joyce Leyband</t>
  </si>
  <si>
    <t>Reube Sushams</t>
  </si>
  <si>
    <t>Mathian MacMeeking</t>
  </si>
  <si>
    <t>Antonino Forsdicke</t>
  </si>
  <si>
    <t>Mick Spraberry</t>
  </si>
  <si>
    <t>Benita Gillice</t>
  </si>
  <si>
    <t>Caresa Christer</t>
  </si>
  <si>
    <t>Letizia Hasselby</t>
  </si>
  <si>
    <t>Luce Beentjes</t>
  </si>
  <si>
    <t>Sammy Gantlett</t>
  </si>
  <si>
    <t>Pooh Splevins</t>
  </si>
  <si>
    <t>Aeriela Aickin</t>
  </si>
  <si>
    <t>Tawnya Tickel</t>
  </si>
  <si>
    <t>Royal Nowakowska</t>
  </si>
  <si>
    <t>Winny Millam</t>
  </si>
  <si>
    <t>Michael Sidry</t>
  </si>
  <si>
    <t>Nolan Tortis</t>
  </si>
  <si>
    <t>De witt Lottrington</t>
  </si>
  <si>
    <t>Baxter Brocks</t>
  </si>
  <si>
    <t>Joyce Esel</t>
  </si>
  <si>
    <t>Van Tuxwell</t>
  </si>
  <si>
    <t>Fidela Artis</t>
  </si>
  <si>
    <t>Dov Thoresby</t>
  </si>
  <si>
    <t>Aloise MacCathay</t>
  </si>
  <si>
    <t>Cathi Delgardo</t>
  </si>
  <si>
    <t>Doro Nolte</t>
  </si>
  <si>
    <t>Noll Forbear</t>
  </si>
  <si>
    <t>Myer McCory</t>
  </si>
  <si>
    <t>Doralyn Segar</t>
  </si>
  <si>
    <t>Clo Jimpson</t>
  </si>
  <si>
    <t>Audry Yu</t>
  </si>
  <si>
    <t>Dolley Grayley</t>
  </si>
  <si>
    <t>Meredith Rucklidge</t>
  </si>
  <si>
    <t>Valida Merrigans</t>
  </si>
  <si>
    <t>Rory Ravenscroftt</t>
  </si>
  <si>
    <t>Verla Timmis</t>
  </si>
  <si>
    <t>Jo Benoi</t>
  </si>
  <si>
    <t>Marquita Liquorish</t>
  </si>
  <si>
    <t>Caty Janas</t>
  </si>
  <si>
    <t>Pennie Walmsley</t>
  </si>
  <si>
    <t>Virge Garfield</t>
  </si>
  <si>
    <t>Rebecca Shillan</t>
  </si>
  <si>
    <t>Myrilla Mercik</t>
  </si>
  <si>
    <t>Giacobo Donke</t>
  </si>
  <si>
    <t>Barbara-anne Kenchington</t>
  </si>
  <si>
    <t>Aida Bleacher</t>
  </si>
  <si>
    <t>Cly Vizard</t>
  </si>
  <si>
    <t>Aleksandr Botha</t>
  </si>
  <si>
    <t>Evangelina Lergan</t>
  </si>
  <si>
    <t>Maritsa Marusic</t>
  </si>
  <si>
    <t>Tamar MacGilfoyle</t>
  </si>
  <si>
    <t>Chancey Dyos</t>
  </si>
  <si>
    <t>Isaak Rawne</t>
  </si>
  <si>
    <t>Gideon Hehir</t>
  </si>
  <si>
    <t>Irena Trousdell</t>
  </si>
  <si>
    <t>Gino Groome</t>
  </si>
  <si>
    <t>Lamond Douthwaite</t>
  </si>
  <si>
    <t>Ebonee Roxburgh</t>
  </si>
  <si>
    <t>Nathanial Brounfield</t>
  </si>
  <si>
    <t>Mallorie Waber</t>
  </si>
  <si>
    <t>Ewart Laphorn</t>
  </si>
  <si>
    <t>Hilliary Roarty</t>
  </si>
  <si>
    <t>Putnem Manchester</t>
  </si>
  <si>
    <t>Lanie Gatlin</t>
  </si>
  <si>
    <t>Michel Jados</t>
  </si>
  <si>
    <t>Lezlie Philcott</t>
  </si>
  <si>
    <t>Sharl Bendson</t>
  </si>
  <si>
    <t>William Reeveley</t>
  </si>
  <si>
    <t>Granville Stetson</t>
  </si>
  <si>
    <t>Mirna Etoile</t>
  </si>
  <si>
    <t>Freddie Johnikin</t>
  </si>
  <si>
    <t>Natalee Craiker</t>
  </si>
  <si>
    <t>Mariette Daymont</t>
  </si>
  <si>
    <t>Lonny Caen</t>
  </si>
  <si>
    <t>Kath Bletsoe</t>
  </si>
  <si>
    <t>Gayla Blackadder</t>
  </si>
  <si>
    <t>Adela Dowsett</t>
  </si>
  <si>
    <t>Sharron Petegree</t>
  </si>
  <si>
    <t>Eleonore Airdrie</t>
  </si>
  <si>
    <t>Rhiamon Mollison</t>
  </si>
  <si>
    <t>Karon Oscroft</t>
  </si>
  <si>
    <t>Edi Hofton</t>
  </si>
  <si>
    <t>Derk Bosson</t>
  </si>
  <si>
    <t>Lorrie Derycot</t>
  </si>
  <si>
    <t>Hartwell Pratchett</t>
  </si>
  <si>
    <t>Van Ruseworth</t>
  </si>
  <si>
    <t>Inge Creer</t>
  </si>
  <si>
    <t>Elwira Lyddiard</t>
  </si>
  <si>
    <t>Kincaid Hellicar</t>
  </si>
  <si>
    <t>Maximo Guirard</t>
  </si>
  <si>
    <t>Alta Kaszper</t>
  </si>
  <si>
    <t>Lamar Blewitt</t>
  </si>
  <si>
    <t>Hector Isard</t>
  </si>
  <si>
    <t>Judi Cosgriff</t>
  </si>
  <si>
    <t>Janean Gostage</t>
  </si>
  <si>
    <t>Delphine Jewis</t>
  </si>
  <si>
    <t>Matias Cormack</t>
  </si>
  <si>
    <t>Rogers Rosenthaler</t>
  </si>
  <si>
    <t>Clarine Shambrooke</t>
  </si>
  <si>
    <t>Thedrick Rogeon</t>
  </si>
  <si>
    <t>Roanne Phizacklea</t>
  </si>
  <si>
    <t>Devinne Tuny</t>
  </si>
  <si>
    <t>Martelle Brise</t>
  </si>
  <si>
    <t>Dino Wooderson</t>
  </si>
  <si>
    <t>Effie Vasilov</t>
  </si>
  <si>
    <t>Jermaine Steers</t>
  </si>
  <si>
    <t>Elliot Revelle</t>
  </si>
  <si>
    <t>Mora Innett</t>
  </si>
  <si>
    <t>Mahalia Larcher</t>
  </si>
  <si>
    <t>Dotty Strutley</t>
  </si>
  <si>
    <t>Margy Elward</t>
  </si>
  <si>
    <t>Danica Nayshe</t>
  </si>
  <si>
    <t>Merrilee Plenty</t>
  </si>
  <si>
    <t>Romona Dimmne</t>
  </si>
  <si>
    <t>Lark Ironmonger</t>
  </si>
  <si>
    <t>Caritta Searl</t>
  </si>
  <si>
    <t>Ernestus O'Hengerty</t>
  </si>
  <si>
    <t>Camilla Castle</t>
  </si>
  <si>
    <t>Bette-ann Leafe</t>
  </si>
  <si>
    <t>Aurelia Stanners</t>
  </si>
  <si>
    <t>Shelby Buckland</t>
  </si>
  <si>
    <t>Barr Faughny</t>
  </si>
  <si>
    <t>Farris Ditchfield</t>
  </si>
  <si>
    <t>Gerald Caple</t>
  </si>
  <si>
    <t>Grier Kidsley</t>
  </si>
  <si>
    <t>Yves Pawlik</t>
  </si>
  <si>
    <t>Korney Bockings</t>
  </si>
  <si>
    <t>Stephan Bussel</t>
  </si>
  <si>
    <t>Caron Pleven</t>
  </si>
  <si>
    <t>Jedd Moretto</t>
  </si>
  <si>
    <t>Verney Sloegrave</t>
  </si>
  <si>
    <t>Nerita Mycock</t>
  </si>
  <si>
    <t>Mella Northam</t>
  </si>
  <si>
    <t>Thedrick Bothwell</t>
  </si>
  <si>
    <t>Georgianne Archbutt</t>
  </si>
  <si>
    <t>Thorvald Milliken</t>
  </si>
  <si>
    <t>Aileen McCritchie</t>
  </si>
  <si>
    <t>Drusy MacCombe</t>
  </si>
  <si>
    <t>Cathyleen Hurch</t>
  </si>
  <si>
    <t>Jannel Labb</t>
  </si>
  <si>
    <t>Cheryl Mantz</t>
  </si>
  <si>
    <t>Madlen Ashburner</t>
  </si>
  <si>
    <t>Colly Littledike</t>
  </si>
  <si>
    <t>Karyn Creeghan</t>
  </si>
  <si>
    <t>Edgard Irving</t>
  </si>
  <si>
    <t>Cyril Medford</t>
  </si>
  <si>
    <t>Kikelia Ellor</t>
  </si>
  <si>
    <t>Dael Bugge</t>
  </si>
  <si>
    <t>Ferrell Skepper</t>
  </si>
  <si>
    <t>Hannis January</t>
  </si>
  <si>
    <t>Pierson Measham</t>
  </si>
  <si>
    <t>Xylina Pargetter</t>
  </si>
  <si>
    <t>Aretha Ettridge</t>
  </si>
  <si>
    <t>Joshia Farris</t>
  </si>
  <si>
    <t>Mabel Orrow</t>
  </si>
  <si>
    <t>Alexandros Rackley</t>
  </si>
  <si>
    <t>Mickie Dagwell</t>
  </si>
  <si>
    <t>Marni Jull</t>
  </si>
  <si>
    <t>Sandy Cadden</t>
  </si>
  <si>
    <t>Marney O'Breen</t>
  </si>
  <si>
    <t>Westbrook Brandino</t>
  </si>
  <si>
    <t>Sandi Labat</t>
  </si>
  <si>
    <t>Leilah Yesinin</t>
  </si>
  <si>
    <t>Lincoln Greatex</t>
  </si>
  <si>
    <t>Patti Dradey</t>
  </si>
  <si>
    <t>Oona Donan</t>
  </si>
  <si>
    <t>Burtie Moulden</t>
  </si>
  <si>
    <t>Reg MacMichael</t>
  </si>
  <si>
    <t>Tonia Moules</t>
  </si>
  <si>
    <t>Joey Keedwell</t>
  </si>
  <si>
    <t>Bryant Scamp</t>
  </si>
  <si>
    <t>Mick Titman</t>
  </si>
  <si>
    <t>Trudie Couch</t>
  </si>
  <si>
    <t>Cyndia Skedge</t>
  </si>
  <si>
    <t>Francoise Godbold</t>
  </si>
  <si>
    <t>Filmore Fitzhenry</t>
  </si>
  <si>
    <t>Berna Dubery</t>
  </si>
  <si>
    <t>Gerrard Doorey</t>
  </si>
  <si>
    <t>Hiram Merkle</t>
  </si>
  <si>
    <t>Zebulon Allmen</t>
  </si>
  <si>
    <t>Kingsley Hagard</t>
  </si>
  <si>
    <t>My Hanscome</t>
  </si>
  <si>
    <t>Eldredge MacClure</t>
  </si>
  <si>
    <t>Pauletta Falkus</t>
  </si>
  <si>
    <t>Deck McCallion</t>
  </si>
  <si>
    <t>Miguel Woolner</t>
  </si>
  <si>
    <t>Yolande O'Dare</t>
  </si>
  <si>
    <t>Kit Battlestone</t>
  </si>
  <si>
    <t>Glennis Fussen</t>
  </si>
  <si>
    <t>Theresita Chasmer</t>
  </si>
  <si>
    <t>Pippy Shepperd</t>
  </si>
  <si>
    <t>Petronella Marusik</t>
  </si>
  <si>
    <t>Andria Kimpton</t>
  </si>
  <si>
    <t>Jarad Barbrook</t>
  </si>
  <si>
    <t>Dulsea Folkes</t>
  </si>
  <si>
    <t>Herschel Wareham</t>
  </si>
  <si>
    <t>Skip Morkham</t>
  </si>
  <si>
    <t>Dayle O'Luney</t>
  </si>
  <si>
    <t>Gray Seamon</t>
  </si>
  <si>
    <t>Krysta Elacoate</t>
  </si>
  <si>
    <t>Abramo Labbez</t>
  </si>
  <si>
    <t>Faun Rickeard</t>
  </si>
  <si>
    <t>Jamesy O'Ferris</t>
  </si>
  <si>
    <t>Fanchon Furney</t>
  </si>
  <si>
    <t>Pate Beardsley</t>
  </si>
  <si>
    <t>Grady Crosgrove</t>
  </si>
  <si>
    <t>Darcy Brewitt</t>
  </si>
  <si>
    <t>Gilda Richen</t>
  </si>
  <si>
    <t>Jobie Basili</t>
  </si>
  <si>
    <t>Everard Borer</t>
  </si>
  <si>
    <t>Anni Izzard</t>
  </si>
  <si>
    <t>Bebe Pollicott</t>
  </si>
  <si>
    <t>Julian Andrassy</t>
  </si>
  <si>
    <t>Shell O'Griffin</t>
  </si>
  <si>
    <t>Dionne Garrish</t>
  </si>
  <si>
    <t>Alexis Gotfrey</t>
  </si>
  <si>
    <t>Xavier Filipic</t>
  </si>
  <si>
    <t>Liane Bedburrow</t>
  </si>
  <si>
    <t>Meara Darrington</t>
  </si>
  <si>
    <t>Genevra Friday</t>
  </si>
  <si>
    <t>Penni Patemore</t>
  </si>
  <si>
    <t>Yanaton Wooster</t>
  </si>
  <si>
    <t>Hedvige Stelfox</t>
  </si>
  <si>
    <t>Tammy Backson</t>
  </si>
  <si>
    <t>Inger Chapelhow</t>
  </si>
  <si>
    <t>Arty Duigan</t>
  </si>
  <si>
    <t>Nani Brockley</t>
  </si>
  <si>
    <t>Curtice Advani</t>
  </si>
  <si>
    <t>Leela Eckart</t>
  </si>
  <si>
    <t>Jori Ashleigh</t>
  </si>
  <si>
    <t>Leslie Baruch</t>
  </si>
  <si>
    <t>Helene Bouts</t>
  </si>
  <si>
    <t>Eleni O'Quin</t>
  </si>
  <si>
    <t>Alic Bagg</t>
  </si>
  <si>
    <t>Maible Azemar</t>
  </si>
  <si>
    <t>Abran Danielsky</t>
  </si>
  <si>
    <t>Halette Yesenev</t>
  </si>
  <si>
    <t>Cleveland Pottiphar</t>
  </si>
  <si>
    <t>Osborn Pawle</t>
  </si>
  <si>
    <t>Chas Happel</t>
  </si>
  <si>
    <t>Roth Bourget</t>
  </si>
  <si>
    <t>Maisie Shotboulte</t>
  </si>
  <si>
    <t>Felita Whitloe</t>
  </si>
  <si>
    <t>Cindi McDuffy</t>
  </si>
  <si>
    <t>Dorise Labat</t>
  </si>
  <si>
    <t>Hephzibah Summerell</t>
  </si>
  <si>
    <t>Alyosha Riquet</t>
  </si>
  <si>
    <t>Maximo Ungerecht</t>
  </si>
  <si>
    <t>Lezlie Balmann</t>
  </si>
  <si>
    <t>Benny Karolovsky</t>
  </si>
  <si>
    <t>Gretchen Callow</t>
  </si>
  <si>
    <t>Candace Hanlon</t>
  </si>
  <si>
    <t>Oby Sorrel</t>
  </si>
  <si>
    <t>Cecilia Marshalleck</t>
  </si>
  <si>
    <t>Antonetta Coggeshall</t>
  </si>
  <si>
    <t>Purcell Le Pine</t>
  </si>
  <si>
    <t>Archibald Dyzart</t>
  </si>
  <si>
    <t>Lil Ibberson</t>
  </si>
  <si>
    <t>Karita Vasyanin</t>
  </si>
  <si>
    <t>Joaquin McVitty</t>
  </si>
  <si>
    <t>Collen Dunbleton</t>
  </si>
  <si>
    <t>Alysa Wankling</t>
  </si>
  <si>
    <t>Ardella Dyment</t>
  </si>
  <si>
    <t>Rodina Drinan</t>
  </si>
  <si>
    <t>Marga Lorenzo</t>
  </si>
  <si>
    <t>Alvie Keming</t>
  </si>
  <si>
    <t>Sheff Gerdts</t>
  </si>
  <si>
    <t>Josie Barnson</t>
  </si>
  <si>
    <t>Petey Probey</t>
  </si>
  <si>
    <t>Shelbi Aldin</t>
  </si>
  <si>
    <t>Estell Kingsland</t>
  </si>
  <si>
    <t>Lea Chaplin</t>
  </si>
  <si>
    <t>Onofredo Hassan</t>
  </si>
  <si>
    <t>Hyacinthie Braybrooke</t>
  </si>
  <si>
    <t>Agnes Collicott</t>
  </si>
  <si>
    <t>Margarete Blasing</t>
  </si>
  <si>
    <t>Patience Noot</t>
  </si>
  <si>
    <t>Charmane Heistermann</t>
  </si>
  <si>
    <t>Jamal Beagen</t>
  </si>
  <si>
    <t>Brigid Jeffrey</t>
  </si>
  <si>
    <t>Nelli Schoolfield</t>
  </si>
  <si>
    <t>Abigael Basire</t>
  </si>
  <si>
    <t>Anjanette Ferre</t>
  </si>
  <si>
    <t>Mackenzie Hannis</t>
  </si>
  <si>
    <t>Ambros Murthwaite</t>
  </si>
  <si>
    <t>Lek Scamaden</t>
  </si>
  <si>
    <t>Jehu Rudeforth</t>
  </si>
  <si>
    <t>Bert Yaakov</t>
  </si>
  <si>
    <t>Bordy Yatman</t>
  </si>
  <si>
    <t>Georgie Caress</t>
  </si>
  <si>
    <t>Jolynn Lumbley</t>
  </si>
  <si>
    <t>Gwendolyn Chrippes</t>
  </si>
  <si>
    <t>Blythe Clipston</t>
  </si>
  <si>
    <t>Sisely Hatchman</t>
  </si>
  <si>
    <t>Alicea Pudsall</t>
  </si>
  <si>
    <t>Karee Ruslinge</t>
  </si>
  <si>
    <t>Wilone O'Kielt</t>
  </si>
  <si>
    <t>Justino Chapiro</t>
  </si>
  <si>
    <t>Sisely Gatsby</t>
  </si>
  <si>
    <t>Shantee D'Antonio</t>
  </si>
  <si>
    <t>Blaire Ruckman</t>
  </si>
  <si>
    <t>William Coveny</t>
  </si>
  <si>
    <t>Packston Joanic</t>
  </si>
  <si>
    <t>Sile Whorton</t>
  </si>
  <si>
    <t>Billi Fellgate</t>
  </si>
  <si>
    <t>Franchot Crocken</t>
  </si>
  <si>
    <t>Cletus McGarahan</t>
  </si>
  <si>
    <t>Callie Duckels</t>
  </si>
  <si>
    <t>Roselle Wandrach</t>
  </si>
  <si>
    <t>Lishe Casemore</t>
  </si>
  <si>
    <t>Garey Bird</t>
  </si>
  <si>
    <t>Toby Micklewright</t>
  </si>
  <si>
    <t>Dell Molloy</t>
  </si>
  <si>
    <t>Fidela Dowey</t>
  </si>
  <si>
    <t>Emmanuel Westrey</t>
  </si>
  <si>
    <t>Melodie Torresi</t>
  </si>
  <si>
    <t>Dewie Stodart</t>
  </si>
  <si>
    <t>Giffer Berlin</t>
  </si>
  <si>
    <t>Sarajane Scourge</t>
  </si>
  <si>
    <t>Rose Shurrocks</t>
  </si>
  <si>
    <t>Mata Fishley</t>
  </si>
  <si>
    <t>Irvine Blenkin</t>
  </si>
  <si>
    <t>Wald Bountiff</t>
  </si>
  <si>
    <t>Leonerd Jiru</t>
  </si>
  <si>
    <t>Hinda Label</t>
  </si>
  <si>
    <t>Irwin Kirsche</t>
  </si>
  <si>
    <t>Jill Shipsey</t>
  </si>
  <si>
    <t>Anabal Cooke</t>
  </si>
  <si>
    <t>Ava Whordley</t>
  </si>
  <si>
    <t>Laney Thowless</t>
  </si>
  <si>
    <t>Orlando Gorstidge</t>
  </si>
  <si>
    <t>Robbert Mandrier</t>
  </si>
  <si>
    <t>Twila Roantree</t>
  </si>
  <si>
    <t>Archibald Filliskirk</t>
  </si>
  <si>
    <t>Denni Wiggans</t>
  </si>
  <si>
    <t>Pyotr Lightewood</t>
  </si>
  <si>
    <t>Shari McNee</t>
  </si>
  <si>
    <t>Issiah Cradick</t>
  </si>
  <si>
    <t>Nollie Courteney</t>
  </si>
  <si>
    <t>Tadio Dowdle</t>
  </si>
  <si>
    <t>Ondrea Banfield</t>
  </si>
  <si>
    <t>Asia Jerson</t>
  </si>
  <si>
    <t>Cornie Arstall</t>
  </si>
  <si>
    <t>Hogan Iles</t>
  </si>
  <si>
    <t>Saundra O'Connel</t>
  </si>
  <si>
    <t>Rosaline Wenderott</t>
  </si>
  <si>
    <t>Bobina Teale</t>
  </si>
  <si>
    <t>Ruby Cracie</t>
  </si>
  <si>
    <t>Sissy Muehle</t>
  </si>
  <si>
    <t>Itch Tinklin</t>
  </si>
  <si>
    <t>Sibyl Dunkirk</t>
  </si>
  <si>
    <t>Brodie Grimstead</t>
  </si>
  <si>
    <t>Amitie Mawson</t>
  </si>
  <si>
    <t>Dane Wudeland</t>
  </si>
  <si>
    <t>Yvette Bett</t>
  </si>
  <si>
    <t>Ianthe Sayre</t>
  </si>
  <si>
    <t>Jacklyn Andrioletti</t>
  </si>
  <si>
    <t>Eliza Hoggan</t>
  </si>
  <si>
    <t>Conchita Soden</t>
  </si>
  <si>
    <t>Reggie Taylerson</t>
  </si>
  <si>
    <t>Leslie Cardoso</t>
  </si>
  <si>
    <t>Milton Lilie</t>
  </si>
  <si>
    <t>Aeriell Cuell</t>
  </si>
  <si>
    <t>Anne-corinne Daulby</t>
  </si>
  <si>
    <t>Lisle Danahar</t>
  </si>
  <si>
    <t>Bryana Loyns</t>
  </si>
  <si>
    <t>Anjela Spancock</t>
  </si>
  <si>
    <t>Daisie McNeice</t>
  </si>
  <si>
    <t>Jillana Gabbitis</t>
  </si>
  <si>
    <t>Roddy Speechley</t>
  </si>
  <si>
    <t>Oran Buxcy</t>
  </si>
  <si>
    <t>Beverie Moffet</t>
  </si>
  <si>
    <t>Novelia Pyffe</t>
  </si>
  <si>
    <t>Dare Tully</t>
  </si>
  <si>
    <t>Lilyan Klimpt</t>
  </si>
  <si>
    <t>Jo-anne Gobeau</t>
  </si>
  <si>
    <t>Florinda Crace</t>
  </si>
  <si>
    <t>Dominic Ortler</t>
  </si>
  <si>
    <t>Cathrin Yanuk</t>
  </si>
  <si>
    <t>Austine Littlewood</t>
  </si>
  <si>
    <t>Alford Gerardi</t>
  </si>
  <si>
    <t>Cullie Bourcq</t>
  </si>
  <si>
    <t>Emanuel Beldan</t>
  </si>
  <si>
    <t>Hildagard Reece</t>
  </si>
  <si>
    <t>Kai Ryder</t>
  </si>
  <si>
    <t>Jeannie Petracco</t>
  </si>
  <si>
    <t>Brad Gumb</t>
  </si>
  <si>
    <t>Reinald Franken</t>
  </si>
  <si>
    <t>Carolyn Attack</t>
  </si>
  <si>
    <t>Naoma Cruse</t>
  </si>
  <si>
    <t>Oates Dinan</t>
  </si>
  <si>
    <t>Daphne Francillo</t>
  </si>
  <si>
    <t>Trix Lutsch</t>
  </si>
  <si>
    <t>Carolin Fieldstone</t>
  </si>
  <si>
    <t>Corabel Luberto</t>
  </si>
  <si>
    <t>Nicola Kiely</t>
  </si>
  <si>
    <t>Rey Chartman</t>
  </si>
  <si>
    <t>Israel Farndon</t>
  </si>
  <si>
    <t>Felipe Parkman</t>
  </si>
  <si>
    <t>Margit Kunze</t>
  </si>
  <si>
    <t>Oliy Feeney</t>
  </si>
  <si>
    <t>Sandie Anthonies</t>
  </si>
  <si>
    <t>Anni Dinse</t>
  </si>
  <si>
    <t>Gaultiero Have</t>
  </si>
  <si>
    <t>Corinna Griffiths</t>
  </si>
  <si>
    <t>Cherlyn Barter</t>
  </si>
  <si>
    <t>Shea Mix</t>
  </si>
  <si>
    <t>Leonidas Cavaney</t>
  </si>
  <si>
    <t>Tallie Chaikovski</t>
  </si>
  <si>
    <t>Rik Delete</t>
  </si>
  <si>
    <t>Codie Gaunson</t>
  </si>
  <si>
    <t>Kaine Padly</t>
  </si>
  <si>
    <t>Freda Legan</t>
  </si>
  <si>
    <t>Christos Wintle</t>
  </si>
  <si>
    <t>Magnum Locksley</t>
  </si>
  <si>
    <t>Adrianne Gave</t>
  </si>
  <si>
    <t>Warner Carwithan</t>
  </si>
  <si>
    <t>Appolonia Snook</t>
  </si>
  <si>
    <t>Alikee Jecock</t>
  </si>
  <si>
    <t>Shay Chasney</t>
  </si>
  <si>
    <t>Trey Jurges</t>
  </si>
  <si>
    <t>Tracy Renad</t>
  </si>
  <si>
    <t>Sarajane Peachey</t>
  </si>
  <si>
    <t>Bili Sizey</t>
  </si>
  <si>
    <t>Shaun Kyrkeman</t>
  </si>
  <si>
    <t>Leena Bruckshaw</t>
  </si>
  <si>
    <t>Benni Simounet</t>
  </si>
  <si>
    <t>Kay Edling</t>
  </si>
  <si>
    <t>Shayne Stegel</t>
  </si>
  <si>
    <t>Floyd Cowgill</t>
  </si>
  <si>
    <t>Claretta MacQuist</t>
  </si>
  <si>
    <t>Brien Boise</t>
  </si>
  <si>
    <t>Pancho De Ortega</t>
  </si>
  <si>
    <t>Edd MacKnockiter</t>
  </si>
  <si>
    <t>Hobie Stockbridge</t>
  </si>
  <si>
    <t>Ludovika Plaice</t>
  </si>
  <si>
    <t>Caro Hainsworth</t>
  </si>
  <si>
    <t>Nicolis Winspire</t>
  </si>
  <si>
    <t>Niko MacGille</t>
  </si>
  <si>
    <t>Evanne Levens</t>
  </si>
  <si>
    <t>Michale Rolf</t>
  </si>
  <si>
    <t>Cecilla Northen</t>
  </si>
  <si>
    <t>Cyrillus Garci</t>
  </si>
  <si>
    <t>Gunar Cockshoot</t>
  </si>
  <si>
    <t>Silva Monte</t>
  </si>
  <si>
    <t>Hans Bucke</t>
  </si>
  <si>
    <t>Elia Cockton</t>
  </si>
  <si>
    <t>Freddy Linford</t>
  </si>
  <si>
    <t>Gwenore Scotchmer</t>
  </si>
  <si>
    <t>Maggie Ruberti</t>
  </si>
  <si>
    <t>Allyce Hincham</t>
  </si>
  <si>
    <t>Juanita Trembey</t>
  </si>
  <si>
    <t>Lincoln Cord</t>
  </si>
  <si>
    <t>Kerwin Blakely</t>
  </si>
  <si>
    <t>Granny Spencelayh</t>
  </si>
  <si>
    <t>Collin Jagson</t>
  </si>
  <si>
    <t>Monti Burdus</t>
  </si>
  <si>
    <t>Konstantin Timblett</t>
  </si>
  <si>
    <t>Fax Scotland</t>
  </si>
  <si>
    <t>Isidora Guido</t>
  </si>
  <si>
    <t>Erv Havill</t>
  </si>
  <si>
    <t>Yoshiko Tamblingson</t>
  </si>
  <si>
    <t>Barri Teacy</t>
  </si>
  <si>
    <t>Alisha Bloschke</t>
  </si>
  <si>
    <t>Jerrilee Maginot</t>
  </si>
  <si>
    <t>Adi Seawright</t>
  </si>
  <si>
    <t>Eward Astlett</t>
  </si>
  <si>
    <t>Larissa Ingledow</t>
  </si>
  <si>
    <t>Jolynn Edkins</t>
  </si>
  <si>
    <t>Katey Cadany</t>
  </si>
  <si>
    <t>Nicole Blowfelde</t>
  </si>
  <si>
    <t>Kelley Rounds</t>
  </si>
  <si>
    <t>Felice McMurty</t>
  </si>
  <si>
    <t>Layton Kierans</t>
  </si>
  <si>
    <t>Hedwiga Ingarfield</t>
  </si>
  <si>
    <t>Frasquito Mosley</t>
  </si>
  <si>
    <t>Amandy Jope</t>
  </si>
  <si>
    <t>Tarrah Wordsworth</t>
  </si>
  <si>
    <t>Fairfax Wallsam</t>
  </si>
  <si>
    <t>Chelsea Itzak</t>
  </si>
  <si>
    <t>Craggie Whistlecraft</t>
  </si>
  <si>
    <t>Faina Durand</t>
  </si>
  <si>
    <t>Virginia McConville</t>
  </si>
  <si>
    <t>Candy Aindrais</t>
  </si>
  <si>
    <t>Allene Gobbet</t>
  </si>
  <si>
    <t>Ruthanne Beadnell</t>
  </si>
  <si>
    <t>Damien Netley</t>
  </si>
  <si>
    <t>Rasia Fryatt</t>
  </si>
  <si>
    <t>Bev Lashley</t>
  </si>
  <si>
    <t>Madge McCloughen</t>
  </si>
  <si>
    <t>Frasier Straw</t>
  </si>
  <si>
    <t>Dean Biggam</t>
  </si>
  <si>
    <t>Husein Augar</t>
  </si>
  <si>
    <t>Shaylyn Ransbury</t>
  </si>
  <si>
    <t>Christoph Stretton</t>
  </si>
  <si>
    <t>Jordain Cyster</t>
  </si>
  <si>
    <t>Malory Biles</t>
  </si>
  <si>
    <t>Adey Ryal</t>
  </si>
  <si>
    <t>Humans</t>
  </si>
  <si>
    <t>Row Labels</t>
  </si>
  <si>
    <t>Grand Total</t>
  </si>
  <si>
    <t>Count of Gender</t>
  </si>
  <si>
    <t>Sum of Salary</t>
  </si>
  <si>
    <t>Details</t>
  </si>
  <si>
    <t>Above $90,000</t>
  </si>
  <si>
    <t>% of Staff</t>
  </si>
  <si>
    <t>Staff No.</t>
  </si>
  <si>
    <t>Below $90,000</t>
  </si>
  <si>
    <t>$10,000 - $20,000</t>
  </si>
  <si>
    <t>$20,000 - $30,000</t>
  </si>
  <si>
    <t>$30,000 - $40,000</t>
  </si>
  <si>
    <t>$50,000 - $60,000</t>
  </si>
  <si>
    <t>$70,000 - $80,000</t>
  </si>
  <si>
    <t>$80,000 - $90,000</t>
  </si>
  <si>
    <t>Band</t>
  </si>
  <si>
    <t>None</t>
  </si>
  <si>
    <t>$40,000 - $50,000</t>
  </si>
  <si>
    <t>$60,000 - $70,000</t>
  </si>
  <si>
    <t>$90,000 - $100,000</t>
  </si>
  <si>
    <t>$100,000 - $110,000</t>
  </si>
  <si>
    <t>$110,000 - $120,000</t>
  </si>
  <si>
    <t>Total</t>
  </si>
  <si>
    <t>Gender Pay % Analysis</t>
  </si>
  <si>
    <t>Annual Salary</t>
  </si>
  <si>
    <t>Annual Bonus Pay</t>
  </si>
  <si>
    <t>Bonus Percentage</t>
  </si>
  <si>
    <t>Total Amount paid to Individual Employee</t>
  </si>
  <si>
    <t>Sum of Total Amount paid to Individual Employee</t>
  </si>
  <si>
    <t>Sum of Annual Salary</t>
  </si>
  <si>
    <t>Sum of Annual Bonus Pay</t>
  </si>
  <si>
    <t>4a. They are not fully compliant</t>
  </si>
  <si>
    <t>4bc.</t>
  </si>
  <si>
    <t>1a</t>
  </si>
  <si>
    <t>1b</t>
  </si>
  <si>
    <t>3b</t>
  </si>
  <si>
    <t>3a</t>
  </si>
  <si>
    <t>5abc. Total amount to be paid out per region and company-wide</t>
  </si>
  <si>
    <t>Undefined</t>
  </si>
  <si>
    <t xml:space="preserve">Legal </t>
  </si>
  <si>
    <t>Count of Gender By Region</t>
  </si>
  <si>
    <t>No. of Staff</t>
  </si>
  <si>
    <t>Region</t>
  </si>
  <si>
    <t xml:space="preserve">Total Amount Paid </t>
  </si>
  <si>
    <t>Salary Distribution</t>
  </si>
  <si>
    <t>% Distribution</t>
  </si>
  <si>
    <t>Average of Salary</t>
  </si>
  <si>
    <t>Product Mgt</t>
  </si>
  <si>
    <t>R &amp; D</t>
  </si>
  <si>
    <t>Average Rating Grades</t>
  </si>
  <si>
    <t>Total AVG</t>
  </si>
  <si>
    <t>Column1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</si>
</sst>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8" formatCode="0.0%"/>
  </numFmts>
  <fonts count="24"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sz val="11"/>
      <color theme="1"/>
      <name val="Aptos Narrow"/>
      <family val="2"/>
    </font>
    <font>
      <sz val="11"/>
      <color theme="1"/>
      <name val="Georgia Pro Cond Black"/>
      <family val="1"/>
    </font>
    <font>
      <b/>
      <sz val="11"/>
      <color theme="1"/>
      <name val="Georgia Pro Cond Black"/>
      <family val="1"/>
    </font>
    <font>
      <sz val="11"/>
      <color theme="1"/>
      <name val="Georgia Pro Black"/>
      <family val="1"/>
    </font>
    <font>
      <b/>
      <sz val="11"/>
      <color theme="1"/>
      <name val="Georgia Pro"/>
      <family val="1"/>
    </font>
    <font>
      <b/>
      <sz val="11"/>
      <color theme="1"/>
      <name val="Georgia Pro Black"/>
      <family val="1"/>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79998168889431442"/>
        <bgColor indexed="64"/>
      </patternFill>
    </fill>
    <fill>
      <gradientFill degree="90">
        <stop position="0">
          <color theme="4" tint="-0.25098422193060094"/>
        </stop>
        <stop position="1">
          <color rgb="FF002060"/>
        </stop>
      </gradientFill>
    </fill>
    <fill>
      <patternFill patternType="solid">
        <fgColor theme="9" tint="0.79998168889431442"/>
        <bgColor indexed="64"/>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indexed="64"/>
      </top>
      <bottom style="double">
        <color indexed="64"/>
      </bottom>
      <diagonal/>
    </border>
    <border>
      <left/>
      <right/>
      <top/>
      <bottom style="thin">
        <color indexed="64"/>
      </bottom>
      <diagonal/>
    </border>
    <border>
      <left style="thin">
        <color indexed="64"/>
      </left>
      <right/>
      <top/>
      <bottom/>
      <diagonal/>
    </border>
    <border>
      <left/>
      <right/>
      <top style="thin">
        <color indexed="64"/>
      </top>
      <bottom/>
      <diagonal/>
    </border>
    <border>
      <left style="thin">
        <color indexed="64"/>
      </left>
      <right/>
      <top/>
      <bottom style="thin">
        <color indexed="64"/>
      </bottom>
      <diagonal/>
    </border>
    <border>
      <left style="thin">
        <color indexed="64"/>
      </left>
      <right/>
      <top style="thin">
        <color indexed="64"/>
      </top>
      <bottom/>
      <diagonal/>
    </border>
    <border>
      <left/>
      <right style="thin">
        <color indexed="64"/>
      </right>
      <top/>
      <bottom/>
      <diagonal/>
    </border>
    <border>
      <left/>
      <right style="thin">
        <color indexed="64"/>
      </right>
      <top style="thin">
        <color indexed="64"/>
      </top>
      <bottom/>
      <diagonal/>
    </border>
    <border>
      <left/>
      <right style="thin">
        <color indexed="64"/>
      </right>
      <top/>
      <bottom style="thin">
        <color indexed="64"/>
      </bottom>
      <diagonal/>
    </border>
  </borders>
  <cellStyleXfs count="44">
    <xf numFmtId="0" fontId="0" fillId="0" borderId="0"/>
    <xf numFmtId="43" fontId="1" fillId="0" borderId="0" applyFont="0" applyFill="0" applyBorder="0" applyAlignment="0" applyProtection="0"/>
    <xf numFmtId="9"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9">
    <xf numFmtId="0" fontId="0" fillId="0" borderId="0" xfId="0"/>
    <xf numFmtId="0" fontId="0" fillId="0" borderId="0" xfId="0" applyAlignment="1">
      <alignment horizontal="right"/>
    </xf>
    <xf numFmtId="0" fontId="0" fillId="0" borderId="0" xfId="0" applyAlignment="1">
      <alignment horizontal="center"/>
    </xf>
    <xf numFmtId="0" fontId="0" fillId="0" borderId="0" xfId="0" applyAlignment="1">
      <alignment horizontal="left"/>
    </xf>
    <xf numFmtId="43" fontId="0" fillId="0" borderId="0" xfId="1" applyFont="1" applyAlignment="1">
      <alignment horizontal="center"/>
    </xf>
    <xf numFmtId="0" fontId="16" fillId="0" borderId="0" xfId="0" applyFont="1"/>
    <xf numFmtId="0" fontId="16" fillId="0" borderId="0" xfId="0" applyFont="1" applyAlignment="1">
      <alignment horizontal="center"/>
    </xf>
    <xf numFmtId="10" fontId="0" fillId="0" borderId="0" xfId="0" applyNumberFormat="1" applyAlignment="1">
      <alignment horizontal="right"/>
    </xf>
    <xf numFmtId="0" fontId="0" fillId="0" borderId="0" xfId="0" pivotButton="1"/>
    <xf numFmtId="0" fontId="0" fillId="0" borderId="0" xfId="0" applyAlignment="1">
      <alignment horizontal="left" indent="1"/>
    </xf>
    <xf numFmtId="43" fontId="0" fillId="0" borderId="0" xfId="0" applyNumberFormat="1"/>
    <xf numFmtId="43" fontId="0" fillId="0" borderId="0" xfId="0" applyNumberFormat="1" applyAlignment="1">
      <alignment horizontal="center"/>
    </xf>
    <xf numFmtId="10" fontId="0" fillId="0" borderId="0" xfId="2" applyNumberFormat="1" applyFont="1"/>
    <xf numFmtId="0" fontId="16" fillId="0" borderId="10" xfId="0" applyFont="1" applyBorder="1"/>
    <xf numFmtId="0" fontId="16" fillId="33" borderId="0" xfId="0" applyFont="1" applyFill="1" applyAlignment="1">
      <alignment horizontal="center"/>
    </xf>
    <xf numFmtId="10" fontId="0" fillId="0" borderId="0" xfId="0" applyNumberFormat="1"/>
    <xf numFmtId="0" fontId="16" fillId="0" borderId="10" xfId="0" applyFont="1" applyBorder="1" applyAlignment="1">
      <alignment horizontal="center"/>
    </xf>
    <xf numFmtId="0" fontId="16" fillId="0" borderId="0" xfId="0" applyFont="1" applyAlignment="1">
      <alignment horizontal="right"/>
    </xf>
    <xf numFmtId="43" fontId="0" fillId="0" borderId="0" xfId="0" applyNumberFormat="1" applyAlignment="1">
      <alignment horizontal="right"/>
    </xf>
    <xf numFmtId="43" fontId="16" fillId="0" borderId="10" xfId="0" applyNumberFormat="1" applyFont="1" applyBorder="1"/>
    <xf numFmtId="0" fontId="16" fillId="33" borderId="0" xfId="0" applyFont="1" applyFill="1"/>
    <xf numFmtId="0" fontId="16" fillId="0" borderId="0" xfId="0" applyFont="1" applyAlignment="1">
      <alignment horizontal="center"/>
    </xf>
    <xf numFmtId="0" fontId="18" fillId="0" borderId="0" xfId="0" applyFont="1"/>
    <xf numFmtId="9" fontId="0" fillId="0" borderId="0" xfId="2" applyFont="1"/>
    <xf numFmtId="168" fontId="0" fillId="0" borderId="0" xfId="2" applyNumberFormat="1" applyFont="1"/>
    <xf numFmtId="0" fontId="0" fillId="34" borderId="0" xfId="0" applyFill="1"/>
    <xf numFmtId="0" fontId="0" fillId="0" borderId="0" xfId="0" applyNumberFormat="1"/>
    <xf numFmtId="0" fontId="0" fillId="0" borderId="11" xfId="0" applyBorder="1"/>
    <xf numFmtId="0" fontId="0" fillId="0" borderId="12" xfId="0" applyBorder="1"/>
    <xf numFmtId="0" fontId="0" fillId="0" borderId="0" xfId="0" applyBorder="1"/>
    <xf numFmtId="0" fontId="20" fillId="35" borderId="0" xfId="0" applyFont="1" applyFill="1" applyBorder="1" applyAlignment="1">
      <alignment horizontal="center"/>
    </xf>
    <xf numFmtId="0" fontId="20" fillId="35" borderId="12" xfId="0" applyFont="1" applyFill="1" applyBorder="1" applyAlignment="1">
      <alignment horizontal="center"/>
    </xf>
    <xf numFmtId="43" fontId="22" fillId="0" borderId="0" xfId="0" applyNumberFormat="1" applyFont="1" applyAlignment="1"/>
    <xf numFmtId="43" fontId="19" fillId="35" borderId="0" xfId="0" applyNumberFormat="1" applyFont="1" applyFill="1" applyAlignment="1"/>
    <xf numFmtId="0" fontId="22" fillId="0" borderId="0" xfId="0" applyFont="1" applyBorder="1" applyAlignment="1">
      <alignment horizontal="center"/>
    </xf>
    <xf numFmtId="9" fontId="22" fillId="0" borderId="0" xfId="2" applyFont="1" applyBorder="1" applyAlignment="1">
      <alignment horizontal="center"/>
    </xf>
    <xf numFmtId="0" fontId="20" fillId="35" borderId="13" xfId="0" applyFont="1" applyFill="1" applyBorder="1" applyAlignment="1">
      <alignment horizontal="center"/>
    </xf>
    <xf numFmtId="0" fontId="22" fillId="0" borderId="11" xfId="0" applyFont="1" applyBorder="1" applyAlignment="1">
      <alignment horizontal="center"/>
    </xf>
    <xf numFmtId="9" fontId="22" fillId="0" borderId="11" xfId="2" applyFont="1" applyBorder="1" applyAlignment="1">
      <alignment horizontal="center"/>
    </xf>
    <xf numFmtId="168" fontId="22" fillId="0" borderId="0" xfId="0" applyNumberFormat="1" applyFont="1" applyBorder="1" applyAlignment="1">
      <alignment horizontal="center"/>
    </xf>
    <xf numFmtId="168" fontId="22" fillId="0" borderId="0" xfId="2" applyNumberFormat="1" applyFont="1" applyBorder="1" applyAlignment="1">
      <alignment horizontal="center"/>
    </xf>
    <xf numFmtId="0" fontId="20" fillId="35" borderId="11" xfId="0" applyFont="1" applyFill="1" applyBorder="1" applyAlignment="1">
      <alignment horizontal="center"/>
    </xf>
    <xf numFmtId="168" fontId="19" fillId="35" borderId="11" xfId="2" applyNumberFormat="1" applyFont="1" applyFill="1" applyBorder="1" applyAlignment="1">
      <alignment horizontal="center"/>
    </xf>
    <xf numFmtId="0" fontId="20" fillId="35" borderId="13" xfId="0" applyFont="1" applyFill="1" applyBorder="1"/>
    <xf numFmtId="0" fontId="19" fillId="0" borderId="0" xfId="0" applyFont="1" applyBorder="1"/>
    <xf numFmtId="0" fontId="20" fillId="35" borderId="15" xfId="0" applyFont="1" applyFill="1" applyBorder="1" applyAlignment="1">
      <alignment horizontal="center"/>
    </xf>
    <xf numFmtId="0" fontId="0" fillId="0" borderId="13" xfId="0" applyBorder="1"/>
    <xf numFmtId="0" fontId="19" fillId="35" borderId="12" xfId="0" applyFont="1" applyFill="1" applyBorder="1"/>
    <xf numFmtId="168" fontId="19" fillId="35" borderId="0" xfId="0" applyNumberFormat="1" applyFont="1" applyFill="1" applyAlignment="1">
      <alignment horizontal="center"/>
    </xf>
    <xf numFmtId="43" fontId="19" fillId="35" borderId="0" xfId="1" applyFont="1" applyFill="1"/>
    <xf numFmtId="0" fontId="22" fillId="0" borderId="12" xfId="0" applyFont="1" applyBorder="1"/>
    <xf numFmtId="43" fontId="22" fillId="0" borderId="0" xfId="1" applyFont="1"/>
    <xf numFmtId="168" fontId="22" fillId="0" borderId="0" xfId="2" applyNumberFormat="1" applyFont="1" applyAlignment="1">
      <alignment horizontal="center"/>
    </xf>
    <xf numFmtId="0" fontId="19" fillId="35" borderId="12" xfId="0" applyFont="1" applyFill="1" applyBorder="1" applyAlignment="1">
      <alignment horizontal="center"/>
    </xf>
    <xf numFmtId="0" fontId="22" fillId="0" borderId="12" xfId="0" applyFont="1" applyBorder="1" applyAlignment="1">
      <alignment horizontal="center"/>
    </xf>
    <xf numFmtId="10" fontId="22" fillId="0" borderId="0" xfId="0" applyNumberFormat="1" applyFont="1" applyAlignment="1">
      <alignment horizontal="center"/>
    </xf>
    <xf numFmtId="0" fontId="22" fillId="0" borderId="14" xfId="0" applyFont="1" applyBorder="1"/>
    <xf numFmtId="10" fontId="22" fillId="0" borderId="0" xfId="0" applyNumberFormat="1" applyFont="1" applyFill="1" applyBorder="1" applyAlignment="1">
      <alignment horizontal="center"/>
    </xf>
    <xf numFmtId="10" fontId="22" fillId="0" borderId="11" xfId="0" applyNumberFormat="1" applyFont="1" applyFill="1" applyBorder="1" applyAlignment="1">
      <alignment horizontal="center"/>
    </xf>
    <xf numFmtId="0" fontId="0" fillId="0" borderId="15" xfId="0" applyBorder="1"/>
    <xf numFmtId="0" fontId="20" fillId="35" borderId="13" xfId="0" applyFont="1" applyFill="1" applyBorder="1" applyAlignment="1">
      <alignment horizontal="center"/>
    </xf>
    <xf numFmtId="0" fontId="20" fillId="35" borderId="17" xfId="0" applyFont="1" applyFill="1" applyBorder="1" applyAlignment="1">
      <alignment horizontal="center"/>
    </xf>
    <xf numFmtId="0" fontId="20" fillId="35" borderId="15" xfId="0" applyFont="1" applyFill="1" applyBorder="1" applyAlignment="1">
      <alignment horizontal="center"/>
    </xf>
    <xf numFmtId="10" fontId="0" fillId="0" borderId="0" xfId="2" applyNumberFormat="1" applyFont="1" applyAlignment="1">
      <alignment horizontal="right"/>
    </xf>
    <xf numFmtId="0" fontId="23" fillId="35" borderId="12" xfId="0" applyFont="1" applyFill="1" applyBorder="1" applyAlignment="1">
      <alignment horizontal="center"/>
    </xf>
    <xf numFmtId="0" fontId="23" fillId="35" borderId="0" xfId="0" applyFont="1" applyFill="1" applyBorder="1" applyAlignment="1">
      <alignment horizontal="center"/>
    </xf>
    <xf numFmtId="0" fontId="21" fillId="35" borderId="16" xfId="0" applyFont="1" applyFill="1" applyBorder="1" applyAlignment="1">
      <alignment horizontal="center"/>
    </xf>
    <xf numFmtId="10" fontId="22" fillId="0" borderId="0" xfId="0" applyNumberFormat="1" applyFont="1" applyBorder="1"/>
    <xf numFmtId="10" fontId="22" fillId="0" borderId="16" xfId="2" applyNumberFormat="1" applyFont="1" applyBorder="1"/>
    <xf numFmtId="0" fontId="22" fillId="0" borderId="16" xfId="0" applyFont="1" applyBorder="1"/>
    <xf numFmtId="10" fontId="21" fillId="35" borderId="0" xfId="0" applyNumberFormat="1" applyFont="1" applyFill="1" applyBorder="1" applyAlignment="1">
      <alignment horizontal="center"/>
    </xf>
    <xf numFmtId="10" fontId="22" fillId="0" borderId="0" xfId="2" applyNumberFormat="1" applyFont="1" applyBorder="1" applyAlignment="1">
      <alignment horizontal="center"/>
    </xf>
    <xf numFmtId="10" fontId="22" fillId="0" borderId="0" xfId="0" applyNumberFormat="1" applyFont="1" applyBorder="1" applyAlignment="1">
      <alignment horizontal="center"/>
    </xf>
    <xf numFmtId="10" fontId="22" fillId="0" borderId="16" xfId="2" applyNumberFormat="1" applyFont="1" applyBorder="1" applyAlignment="1">
      <alignment horizontal="center"/>
    </xf>
    <xf numFmtId="10" fontId="22" fillId="0" borderId="16" xfId="0" applyNumberFormat="1" applyFont="1" applyBorder="1" applyAlignment="1">
      <alignment horizontal="center"/>
    </xf>
    <xf numFmtId="0" fontId="20" fillId="35" borderId="17" xfId="0" applyFont="1" applyFill="1" applyBorder="1" applyAlignment="1">
      <alignment horizontal="center"/>
    </xf>
    <xf numFmtId="10" fontId="22" fillId="0" borderId="16" xfId="0" applyNumberFormat="1" applyFont="1" applyFill="1" applyBorder="1" applyAlignment="1">
      <alignment horizontal="center"/>
    </xf>
    <xf numFmtId="10" fontId="22" fillId="0" borderId="18" xfId="0" applyNumberFormat="1" applyFont="1" applyFill="1" applyBorder="1" applyAlignment="1">
      <alignment horizontal="center"/>
    </xf>
    <xf numFmtId="0" fontId="20" fillId="35" borderId="16" xfId="0" applyFont="1" applyFill="1" applyBorder="1" applyAlignment="1">
      <alignment horizontal="center"/>
    </xf>
  </cellXfs>
  <cellStyles count="44">
    <cellStyle name="20% - Accent1" xfId="21" builtinId="30" customBuiltin="1"/>
    <cellStyle name="20% - Accent2" xfId="25" builtinId="34" customBuiltin="1"/>
    <cellStyle name="20% - Accent3" xfId="29" builtinId="38" customBuiltin="1"/>
    <cellStyle name="20% - Accent4" xfId="33" builtinId="42" customBuiltin="1"/>
    <cellStyle name="20% - Accent5" xfId="37" builtinId="46" customBuiltin="1"/>
    <cellStyle name="20% - Accent6" xfId="41" builtinId="50" customBuiltin="1"/>
    <cellStyle name="40% - Accent1" xfId="22" builtinId="31" customBuiltin="1"/>
    <cellStyle name="40% - Accent2" xfId="26" builtinId="35" customBuiltin="1"/>
    <cellStyle name="40% - Accent3" xfId="30" builtinId="39" customBuiltin="1"/>
    <cellStyle name="40% - Accent4" xfId="34" builtinId="43" customBuiltin="1"/>
    <cellStyle name="40% - Accent5" xfId="38" builtinId="47" customBuiltin="1"/>
    <cellStyle name="40% - Accent6" xfId="42" builtinId="51" customBuiltin="1"/>
    <cellStyle name="60% - Accent1" xfId="23" builtinId="32" customBuiltin="1"/>
    <cellStyle name="60% - Accent2" xfId="27" builtinId="36" customBuiltin="1"/>
    <cellStyle name="60% - Accent3" xfId="31" builtinId="40" customBuiltin="1"/>
    <cellStyle name="60% - Accent4" xfId="35" builtinId="44" customBuiltin="1"/>
    <cellStyle name="60% - Accent5" xfId="39" builtinId="48" customBuiltin="1"/>
    <cellStyle name="60% - Accent6" xfId="43" builtinId="52" customBuiltin="1"/>
    <cellStyle name="Accent1" xfId="20" builtinId="29" customBuiltin="1"/>
    <cellStyle name="Accent2" xfId="24" builtinId="33" customBuiltin="1"/>
    <cellStyle name="Accent3" xfId="28" builtinId="37" customBuiltin="1"/>
    <cellStyle name="Accent4" xfId="32" builtinId="41" customBuiltin="1"/>
    <cellStyle name="Accent5" xfId="36" builtinId="45" customBuiltin="1"/>
    <cellStyle name="Accent6" xfId="40" builtinId="49" customBuiltin="1"/>
    <cellStyle name="Bad" xfId="9" builtinId="27" customBuiltin="1"/>
    <cellStyle name="Calculation" xfId="13" builtinId="22" customBuiltin="1"/>
    <cellStyle name="Check Cell" xfId="15" builtinId="23" customBuiltin="1"/>
    <cellStyle name="Comma" xfId="1" builtinId="3"/>
    <cellStyle name="Explanatory Text" xfId="18" builtinId="53" customBuiltin="1"/>
    <cellStyle name="Good" xfId="8" builtinId="26" customBuiltin="1"/>
    <cellStyle name="Heading 1" xfId="4" builtinId="16" customBuiltin="1"/>
    <cellStyle name="Heading 2" xfId="5" builtinId="17" customBuiltin="1"/>
    <cellStyle name="Heading 3" xfId="6" builtinId="18" customBuiltin="1"/>
    <cellStyle name="Heading 4" xfId="7" builtinId="19" customBuiltin="1"/>
    <cellStyle name="Input" xfId="11" builtinId="20" customBuiltin="1"/>
    <cellStyle name="Linked Cell" xfId="14" builtinId="24" customBuiltin="1"/>
    <cellStyle name="Neutral" xfId="10" builtinId="28" customBuiltin="1"/>
    <cellStyle name="Normal" xfId="0" builtinId="0"/>
    <cellStyle name="Note" xfId="17" builtinId="10" customBuiltin="1"/>
    <cellStyle name="Output" xfId="12" builtinId="21" customBuiltin="1"/>
    <cellStyle name="Percent" xfId="2" builtinId="5"/>
    <cellStyle name="Title" xfId="3" builtinId="15" customBuiltin="1"/>
    <cellStyle name="Total" xfId="19" builtinId="25" customBuiltin="1"/>
    <cellStyle name="Warning Text" xfId="16" builtinId="11" customBuiltin="1"/>
  </cellStyles>
  <dxfs count="14">
    <dxf>
      <font>
        <b val="0"/>
        <i val="0"/>
        <strike val="0"/>
        <condense val="0"/>
        <extend val="0"/>
        <outline val="0"/>
        <shadow val="0"/>
        <u val="none"/>
        <vertAlign val="baseline"/>
        <sz val="11"/>
        <color theme="1"/>
        <name val="Aptos Narrow"/>
        <family val="2"/>
        <scheme val="minor"/>
      </font>
      <numFmt numFmtId="14" formatCode="0.00%"/>
      <alignment horizontal="right" vertical="bottom" textRotation="0" wrapText="0" indent="0" justifyLastLine="0" shrinkToFit="0" readingOrder="0"/>
    </dxf>
    <dxf>
      <numFmt numFmtId="14" formatCode="0.00%"/>
      <alignment horizontal="right" vertical="bottom" textRotation="0" wrapText="0" indent="0" justifyLastLine="0" shrinkToFit="0" readingOrder="0"/>
    </dxf>
    <dxf>
      <numFmt numFmtId="14" formatCode="0.00%"/>
      <alignment horizontal="right" vertical="bottom" textRotation="0" wrapText="0" indent="0" justifyLastLine="0" shrinkToFit="0" readingOrder="0"/>
    </dxf>
    <dxf>
      <numFmt numFmtId="14" formatCode="0.00%"/>
      <alignment horizontal="right" vertical="bottom" textRotation="0" wrapText="0" indent="0" justifyLastLine="0" shrinkToFit="0" readingOrder="0"/>
    </dxf>
    <dxf>
      <numFmt numFmtId="14" formatCode="0.00%"/>
      <alignment horizontal="right" vertical="bottom" textRotation="0" wrapText="0" indent="0" justifyLastLine="0" shrinkToFit="0" readingOrder="0"/>
    </dxf>
    <dxf>
      <numFmt numFmtId="14" formatCode="0.00%"/>
      <alignment horizontal="right" vertical="bottom" textRotation="0" wrapText="0" indent="0" justifyLastLine="0" shrinkToFit="0" readingOrder="0"/>
    </dxf>
    <dxf>
      <numFmt numFmtId="14" formatCode="0.00%"/>
      <alignment horizontal="right" vertical="bottom" textRotation="0" wrapText="0" indent="0" justifyLastLine="0" shrinkToFit="0" readingOrder="0"/>
    </dxf>
    <dxf>
      <numFmt numFmtId="14" formatCode="0.00%"/>
      <alignment horizontal="right" vertical="bottom" textRotation="0" wrapText="0" indent="0" justifyLastLine="0" shrinkToFit="0" readingOrder="0"/>
    </dxf>
    <dxf>
      <numFmt numFmtId="14" formatCode="0.00%"/>
      <alignment horizontal="right" vertical="bottom" textRotation="0" wrapText="0" indent="0" justifyLastLine="0" shrinkToFit="0" readingOrder="0"/>
    </dxf>
    <dxf>
      <numFmt numFmtId="14" formatCode="0.00%"/>
      <alignment horizontal="right" vertical="bottom" textRotation="0" wrapText="0" indent="0" justifyLastLine="0" shrinkToFit="0" readingOrder="0"/>
    </dxf>
    <dxf>
      <numFmt numFmtId="14" formatCode="0.00%"/>
      <alignment horizontal="right" vertical="bottom" textRotation="0" wrapText="0" indent="0" justifyLastLine="0" shrinkToFit="0" readingOrder="0"/>
    </dxf>
    <dxf>
      <numFmt numFmtId="14" formatCode="0.00%"/>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[Palmoria Group HR Analysis - Toluyaya.xlsx]Pivot Tab!PivotTable2</c:name>
    <c:fmtId val="16"/>
  </c:pivotSource>
  <c:chart>
    <c:autoTitleDeleted val="1"/>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
      </c:pivotFmt>
      <c:pivotFmt>
        <c:idx val="1"/>
        <c:spPr>
          <a:solidFill>
            <a:schemeClr val="accent5">
              <a:lumMod val="60000"/>
              <a:lumOff val="40000"/>
            </a:schemeClr>
          </a:solidFill>
          <a:ln>
            <a:noFill/>
          </a:ln>
          <a:effectLst/>
        </c:spPr>
      </c:pivotFmt>
      <c:pivotFmt>
        <c:idx val="2"/>
        <c:spPr>
          <a:solidFill>
            <a:schemeClr val="accent5">
              <a:lumMod val="60000"/>
              <a:lumOff val="40000"/>
            </a:schemeClr>
          </a:solidFill>
          <a:ln>
            <a:noFill/>
          </a:ln>
          <a:effectLst/>
        </c:spPr>
      </c:pivotFmt>
      <c:pivotFmt>
        <c:idx val="3"/>
        <c:spPr>
          <a:solidFill>
            <a:schemeClr val="accent5">
              <a:lumMod val="60000"/>
              <a:lumOff val="40000"/>
            </a:schemeClr>
          </a:solidFill>
          <a:ln>
            <a:noFill/>
          </a:ln>
          <a:effectLst/>
        </c:spPr>
      </c:pivotFmt>
      <c:pivotFmt>
        <c:idx val="4"/>
        <c:spPr>
          <a:solidFill>
            <a:schemeClr val="tx2">
              <a:lumMod val="50000"/>
              <a:lumOff val="50000"/>
            </a:schemeClr>
          </a:solidFill>
          <a:ln>
            <a:noFill/>
          </a:ln>
          <a:effectLst/>
        </c:spPr>
      </c:pivotFmt>
      <c:pivotFmt>
        <c:idx val="5"/>
        <c:spPr>
          <a:solidFill>
            <a:schemeClr val="tx2">
              <a:lumMod val="50000"/>
              <a:lumOff val="50000"/>
            </a:schemeClr>
          </a:solidFill>
          <a:ln>
            <a:noFill/>
          </a:ln>
          <a:effectLst/>
        </c:spPr>
      </c:pivotFmt>
      <c:pivotFmt>
        <c:idx val="6"/>
        <c:spPr>
          <a:solidFill>
            <a:schemeClr val="tx2">
              <a:lumMod val="50000"/>
              <a:lumOff val="50000"/>
            </a:schemeClr>
          </a:solidFill>
          <a:ln>
            <a:noFill/>
          </a:ln>
          <a:effectLst/>
        </c:spPr>
      </c:pivotFmt>
      <c:pivotFmt>
        <c:idx val="7"/>
        <c:spPr>
          <a:solidFill>
            <a:schemeClr val="bg2">
              <a:lumMod val="25000"/>
            </a:schemeClr>
          </a:solidFill>
          <a:ln>
            <a:noFill/>
          </a:ln>
          <a:effectLst/>
        </c:spPr>
      </c:pivotFmt>
      <c:pivotFmt>
        <c:idx val="8"/>
        <c:spPr>
          <a:solidFill>
            <a:schemeClr val="bg2">
              <a:lumMod val="25000"/>
            </a:schemeClr>
          </a:solidFill>
          <a:ln>
            <a:noFill/>
          </a:ln>
          <a:effectLst/>
        </c:spPr>
      </c:pivotFmt>
      <c:pivotFmt>
        <c:idx val="9"/>
        <c:spPr>
          <a:solidFill>
            <a:schemeClr val="bg2">
              <a:lumMod val="25000"/>
            </a:schemeClr>
          </a:solidFill>
          <a:ln>
            <a:noFill/>
          </a:ln>
          <a:effectLst/>
        </c:spPr>
      </c:pivotFmt>
      <c:pivotFmt>
        <c:idx val="1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
      </c:pivotFmt>
      <c:pivotFmt>
        <c:idx val="11"/>
        <c:spPr>
          <a:solidFill>
            <a:schemeClr val="accent5">
              <a:lumMod val="60000"/>
              <a:lumOff val="40000"/>
            </a:schemeClr>
          </a:solidFill>
          <a:ln>
            <a:noFill/>
          </a:ln>
          <a:effectLst/>
        </c:spPr>
      </c:pivotFmt>
      <c:pivotFmt>
        <c:idx val="12"/>
        <c:spPr>
          <a:solidFill>
            <a:schemeClr val="tx2">
              <a:lumMod val="50000"/>
              <a:lumOff val="50000"/>
            </a:schemeClr>
          </a:solidFill>
          <a:ln>
            <a:noFill/>
          </a:ln>
          <a:effectLst/>
        </c:spPr>
      </c:pivotFmt>
      <c:pivotFmt>
        <c:idx val="13"/>
        <c:spPr>
          <a:solidFill>
            <a:schemeClr val="bg2">
              <a:lumMod val="25000"/>
            </a:schemeClr>
          </a:solidFill>
          <a:ln>
            <a:noFill/>
          </a:ln>
          <a:effectLst/>
        </c:spPr>
      </c:pivotFmt>
      <c:pivotFmt>
        <c:idx val="14"/>
        <c:spPr>
          <a:solidFill>
            <a:schemeClr val="accent5">
              <a:lumMod val="60000"/>
              <a:lumOff val="40000"/>
            </a:schemeClr>
          </a:solidFill>
          <a:ln>
            <a:noFill/>
          </a:ln>
          <a:effectLst/>
        </c:spPr>
      </c:pivotFmt>
      <c:pivotFmt>
        <c:idx val="15"/>
        <c:spPr>
          <a:solidFill>
            <a:schemeClr val="tx2">
              <a:lumMod val="50000"/>
              <a:lumOff val="50000"/>
            </a:schemeClr>
          </a:solidFill>
          <a:ln>
            <a:noFill/>
          </a:ln>
          <a:effectLst/>
        </c:spPr>
      </c:pivotFmt>
      <c:pivotFmt>
        <c:idx val="16"/>
        <c:spPr>
          <a:solidFill>
            <a:schemeClr val="bg2">
              <a:lumMod val="25000"/>
            </a:schemeClr>
          </a:solidFill>
          <a:ln>
            <a:noFill/>
          </a:ln>
          <a:effectLst/>
        </c:spPr>
      </c:pivotFmt>
      <c:pivotFmt>
        <c:idx val="17"/>
        <c:spPr>
          <a:solidFill>
            <a:schemeClr val="accent5">
              <a:lumMod val="60000"/>
              <a:lumOff val="40000"/>
            </a:schemeClr>
          </a:solidFill>
          <a:ln>
            <a:noFill/>
          </a:ln>
          <a:effectLst/>
        </c:spPr>
      </c:pivotFmt>
      <c:pivotFmt>
        <c:idx val="18"/>
        <c:spPr>
          <a:solidFill>
            <a:schemeClr val="tx2">
              <a:lumMod val="50000"/>
              <a:lumOff val="50000"/>
            </a:schemeClr>
          </a:solidFill>
          <a:ln>
            <a:noFill/>
          </a:ln>
          <a:effectLst/>
        </c:spPr>
      </c:pivotFmt>
      <c:pivotFmt>
        <c:idx val="19"/>
        <c:spPr>
          <a:solidFill>
            <a:schemeClr val="bg2">
              <a:lumMod val="25000"/>
            </a:schemeClr>
          </a:solidFill>
          <a:ln>
            <a:noFill/>
          </a:ln>
          <a:effectLst/>
        </c:spPr>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Georgia Pro Cond Black" panose="02040A06050405020203"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gradFill flip="none" rotWithShape="1">
            <a:gsLst>
              <a:gs pos="0">
                <a:schemeClr val="accent6">
                  <a:lumMod val="40000"/>
                  <a:lumOff val="60000"/>
                  <a:shade val="30000"/>
                  <a:satMod val="115000"/>
                </a:schemeClr>
              </a:gs>
              <a:gs pos="50000">
                <a:schemeClr val="accent6">
                  <a:lumMod val="40000"/>
                  <a:lumOff val="60000"/>
                  <a:shade val="67500"/>
                  <a:satMod val="115000"/>
                </a:schemeClr>
              </a:gs>
              <a:gs pos="100000">
                <a:schemeClr val="accent6">
                  <a:lumMod val="40000"/>
                  <a:lumOff val="60000"/>
                  <a:shade val="100000"/>
                  <a:satMod val="115000"/>
                </a:schemeClr>
              </a:gs>
            </a:gsLst>
            <a:lin ang="0" scaled="1"/>
            <a:tileRect/>
          </a:gradFill>
          <a:ln>
            <a:noFill/>
          </a:ln>
          <a:effectLst/>
        </c:spPr>
      </c:pivotFmt>
      <c:pivotFmt>
        <c:idx val="22"/>
        <c:spPr>
          <a:gradFill flip="none" rotWithShape="1">
            <a:gsLst>
              <a:gs pos="0">
                <a:schemeClr val="accent4">
                  <a:lumMod val="75000"/>
                  <a:shade val="30000"/>
                  <a:satMod val="115000"/>
                </a:schemeClr>
              </a:gs>
              <a:gs pos="50000">
                <a:schemeClr val="accent4">
                  <a:lumMod val="75000"/>
                  <a:shade val="67500"/>
                  <a:satMod val="115000"/>
                </a:schemeClr>
              </a:gs>
              <a:gs pos="100000">
                <a:schemeClr val="accent4">
                  <a:lumMod val="75000"/>
                  <a:shade val="100000"/>
                  <a:satMod val="115000"/>
                </a:schemeClr>
              </a:gs>
            </a:gsLst>
            <a:lin ang="0" scaled="1"/>
            <a:tileRect/>
          </a:gradFill>
          <a:ln>
            <a:noFill/>
          </a:ln>
          <a:effectLst/>
        </c:spPr>
      </c:pivotFmt>
      <c:pivotFmt>
        <c:idx val="23"/>
        <c:spPr>
          <a:gradFill flip="none" rotWithShape="1">
            <a:gsLst>
              <a:gs pos="0">
                <a:schemeClr val="bg2">
                  <a:lumMod val="25000"/>
                  <a:shade val="30000"/>
                  <a:satMod val="115000"/>
                </a:schemeClr>
              </a:gs>
              <a:gs pos="50000">
                <a:schemeClr val="bg2">
                  <a:lumMod val="25000"/>
                  <a:shade val="67500"/>
                  <a:satMod val="115000"/>
                </a:schemeClr>
              </a:gs>
              <a:gs pos="100000">
                <a:schemeClr val="bg2">
                  <a:lumMod val="25000"/>
                  <a:shade val="100000"/>
                  <a:satMod val="115000"/>
                </a:schemeClr>
              </a:gs>
            </a:gsLst>
            <a:lin ang="18900000" scaled="1"/>
            <a:tileRect/>
          </a:gradFill>
          <a:ln>
            <a:noFill/>
          </a:ln>
          <a:effectLst/>
        </c:spPr>
      </c:pivotFmt>
      <c:pivotFmt>
        <c:idx val="24"/>
        <c:spPr>
          <a:gradFill flip="none" rotWithShape="1">
            <a:gsLst>
              <a:gs pos="0">
                <a:schemeClr val="accent6">
                  <a:lumMod val="40000"/>
                  <a:lumOff val="60000"/>
                  <a:shade val="30000"/>
                  <a:satMod val="115000"/>
                </a:schemeClr>
              </a:gs>
              <a:gs pos="50000">
                <a:schemeClr val="accent6">
                  <a:lumMod val="40000"/>
                  <a:lumOff val="60000"/>
                  <a:shade val="67500"/>
                  <a:satMod val="115000"/>
                </a:schemeClr>
              </a:gs>
              <a:gs pos="100000">
                <a:schemeClr val="accent6">
                  <a:lumMod val="40000"/>
                  <a:lumOff val="60000"/>
                  <a:shade val="100000"/>
                  <a:satMod val="115000"/>
                </a:schemeClr>
              </a:gs>
            </a:gsLst>
            <a:lin ang="0" scaled="1"/>
            <a:tileRect/>
          </a:gradFill>
          <a:ln>
            <a:noFill/>
          </a:ln>
          <a:effectLst/>
        </c:spPr>
      </c:pivotFmt>
      <c:pivotFmt>
        <c:idx val="25"/>
        <c:spPr>
          <a:gradFill flip="none" rotWithShape="1">
            <a:gsLst>
              <a:gs pos="0">
                <a:schemeClr val="accent4">
                  <a:lumMod val="75000"/>
                  <a:shade val="30000"/>
                  <a:satMod val="115000"/>
                </a:schemeClr>
              </a:gs>
              <a:gs pos="50000">
                <a:schemeClr val="accent4">
                  <a:lumMod val="75000"/>
                  <a:shade val="67500"/>
                  <a:satMod val="115000"/>
                </a:schemeClr>
              </a:gs>
              <a:gs pos="100000">
                <a:schemeClr val="accent4">
                  <a:lumMod val="75000"/>
                  <a:shade val="100000"/>
                  <a:satMod val="115000"/>
                </a:schemeClr>
              </a:gs>
            </a:gsLst>
            <a:lin ang="0" scaled="1"/>
            <a:tileRect/>
          </a:gradFill>
          <a:ln>
            <a:noFill/>
          </a:ln>
          <a:effectLst/>
        </c:spPr>
      </c:pivotFmt>
      <c:pivotFmt>
        <c:idx val="26"/>
        <c:spPr>
          <a:gradFill flip="none" rotWithShape="1">
            <a:gsLst>
              <a:gs pos="0">
                <a:schemeClr val="bg2">
                  <a:lumMod val="25000"/>
                  <a:shade val="30000"/>
                  <a:satMod val="115000"/>
                </a:schemeClr>
              </a:gs>
              <a:gs pos="50000">
                <a:schemeClr val="bg2">
                  <a:lumMod val="25000"/>
                  <a:shade val="67500"/>
                  <a:satMod val="115000"/>
                </a:schemeClr>
              </a:gs>
              <a:gs pos="100000">
                <a:schemeClr val="bg2">
                  <a:lumMod val="25000"/>
                  <a:shade val="100000"/>
                  <a:satMod val="115000"/>
                </a:schemeClr>
              </a:gs>
            </a:gsLst>
            <a:lin ang="0" scaled="1"/>
            <a:tileRect/>
          </a:gradFill>
          <a:ln>
            <a:noFill/>
          </a:ln>
          <a:effectLst/>
        </c:spPr>
      </c:pivotFmt>
      <c:pivotFmt>
        <c:idx val="27"/>
        <c:spPr>
          <a:gradFill flip="none" rotWithShape="1">
            <a:gsLst>
              <a:gs pos="0">
                <a:schemeClr val="accent6">
                  <a:lumMod val="40000"/>
                  <a:lumOff val="60000"/>
                  <a:shade val="30000"/>
                  <a:satMod val="115000"/>
                </a:schemeClr>
              </a:gs>
              <a:gs pos="50000">
                <a:schemeClr val="accent6">
                  <a:lumMod val="40000"/>
                  <a:lumOff val="60000"/>
                  <a:shade val="67500"/>
                  <a:satMod val="115000"/>
                </a:schemeClr>
              </a:gs>
              <a:gs pos="100000">
                <a:schemeClr val="accent6">
                  <a:lumMod val="40000"/>
                  <a:lumOff val="60000"/>
                  <a:shade val="100000"/>
                  <a:satMod val="115000"/>
                </a:schemeClr>
              </a:gs>
            </a:gsLst>
            <a:lin ang="0" scaled="1"/>
            <a:tileRect/>
          </a:gradFill>
          <a:ln>
            <a:noFill/>
          </a:ln>
          <a:effectLst/>
        </c:spPr>
      </c:pivotFmt>
      <c:pivotFmt>
        <c:idx val="28"/>
        <c:spPr>
          <a:gradFill flip="none" rotWithShape="1">
            <a:gsLst>
              <a:gs pos="0">
                <a:schemeClr val="accent4">
                  <a:lumMod val="75000"/>
                  <a:shade val="30000"/>
                  <a:satMod val="115000"/>
                </a:schemeClr>
              </a:gs>
              <a:gs pos="50000">
                <a:schemeClr val="accent4">
                  <a:lumMod val="75000"/>
                  <a:shade val="67500"/>
                  <a:satMod val="115000"/>
                </a:schemeClr>
              </a:gs>
              <a:gs pos="100000">
                <a:schemeClr val="accent4">
                  <a:lumMod val="75000"/>
                  <a:shade val="100000"/>
                  <a:satMod val="115000"/>
                </a:schemeClr>
              </a:gs>
            </a:gsLst>
            <a:lin ang="0" scaled="1"/>
            <a:tileRect/>
          </a:gradFill>
          <a:ln>
            <a:noFill/>
          </a:ln>
          <a:effectLst/>
        </c:spPr>
      </c:pivotFmt>
      <c:pivotFmt>
        <c:idx val="29"/>
        <c:spPr>
          <a:gradFill flip="none" rotWithShape="1">
            <a:gsLst>
              <a:gs pos="0">
                <a:schemeClr val="bg2">
                  <a:lumMod val="25000"/>
                  <a:shade val="30000"/>
                  <a:satMod val="115000"/>
                </a:schemeClr>
              </a:gs>
              <a:gs pos="50000">
                <a:schemeClr val="bg2">
                  <a:lumMod val="25000"/>
                  <a:shade val="67500"/>
                  <a:satMod val="115000"/>
                </a:schemeClr>
              </a:gs>
              <a:gs pos="100000">
                <a:schemeClr val="bg2">
                  <a:lumMod val="25000"/>
                  <a:shade val="100000"/>
                  <a:satMod val="115000"/>
                </a:schemeClr>
              </a:gs>
            </a:gsLst>
            <a:lin ang="0" scaled="1"/>
            <a:tileRect/>
          </a:gradFill>
          <a:ln>
            <a:noFill/>
          </a:ln>
          <a:effectLst/>
        </c:spPr>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Georgia Pro Cond Black" panose="02040A06050405020203"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1"/>
        <c:spPr>
          <a:gradFill flip="none" rotWithShape="1">
            <a:gsLst>
              <a:gs pos="0">
                <a:schemeClr val="accent6">
                  <a:lumMod val="40000"/>
                  <a:lumOff val="60000"/>
                  <a:shade val="30000"/>
                  <a:satMod val="115000"/>
                </a:schemeClr>
              </a:gs>
              <a:gs pos="50000">
                <a:schemeClr val="accent6">
                  <a:lumMod val="40000"/>
                  <a:lumOff val="60000"/>
                  <a:shade val="67500"/>
                  <a:satMod val="115000"/>
                </a:schemeClr>
              </a:gs>
              <a:gs pos="100000">
                <a:schemeClr val="accent6">
                  <a:lumMod val="40000"/>
                  <a:lumOff val="60000"/>
                  <a:shade val="100000"/>
                  <a:satMod val="115000"/>
                </a:schemeClr>
              </a:gs>
            </a:gsLst>
            <a:lin ang="0" scaled="1"/>
            <a:tileRect/>
          </a:gradFill>
          <a:ln>
            <a:noFill/>
          </a:ln>
          <a:effectLst/>
        </c:spPr>
      </c:pivotFmt>
      <c:pivotFmt>
        <c:idx val="32"/>
        <c:spPr>
          <a:gradFill flip="none" rotWithShape="1">
            <a:gsLst>
              <a:gs pos="0">
                <a:schemeClr val="accent4">
                  <a:lumMod val="75000"/>
                  <a:shade val="30000"/>
                  <a:satMod val="115000"/>
                </a:schemeClr>
              </a:gs>
              <a:gs pos="50000">
                <a:schemeClr val="accent4">
                  <a:lumMod val="75000"/>
                  <a:shade val="67500"/>
                  <a:satMod val="115000"/>
                </a:schemeClr>
              </a:gs>
              <a:gs pos="100000">
                <a:schemeClr val="accent4">
                  <a:lumMod val="75000"/>
                  <a:shade val="100000"/>
                  <a:satMod val="115000"/>
                </a:schemeClr>
              </a:gs>
            </a:gsLst>
            <a:lin ang="0" scaled="1"/>
            <a:tileRect/>
          </a:gradFill>
          <a:ln>
            <a:noFill/>
          </a:ln>
          <a:effectLst/>
        </c:spPr>
      </c:pivotFmt>
      <c:pivotFmt>
        <c:idx val="33"/>
        <c:spPr>
          <a:gradFill flip="none" rotWithShape="1">
            <a:gsLst>
              <a:gs pos="0">
                <a:schemeClr val="bg2">
                  <a:lumMod val="25000"/>
                  <a:shade val="30000"/>
                  <a:satMod val="115000"/>
                </a:schemeClr>
              </a:gs>
              <a:gs pos="50000">
                <a:schemeClr val="bg2">
                  <a:lumMod val="25000"/>
                  <a:shade val="67500"/>
                  <a:satMod val="115000"/>
                </a:schemeClr>
              </a:gs>
              <a:gs pos="100000">
                <a:schemeClr val="bg2">
                  <a:lumMod val="25000"/>
                  <a:shade val="100000"/>
                  <a:satMod val="115000"/>
                </a:schemeClr>
              </a:gs>
            </a:gsLst>
            <a:lin ang="18900000" scaled="1"/>
            <a:tileRect/>
          </a:gradFill>
          <a:ln>
            <a:noFill/>
          </a:ln>
          <a:effectLst/>
        </c:spPr>
      </c:pivotFmt>
      <c:pivotFmt>
        <c:idx val="34"/>
        <c:spPr>
          <a:gradFill flip="none" rotWithShape="1">
            <a:gsLst>
              <a:gs pos="0">
                <a:schemeClr val="accent6">
                  <a:lumMod val="40000"/>
                  <a:lumOff val="60000"/>
                  <a:shade val="30000"/>
                  <a:satMod val="115000"/>
                </a:schemeClr>
              </a:gs>
              <a:gs pos="50000">
                <a:schemeClr val="accent6">
                  <a:lumMod val="40000"/>
                  <a:lumOff val="60000"/>
                  <a:shade val="67500"/>
                  <a:satMod val="115000"/>
                </a:schemeClr>
              </a:gs>
              <a:gs pos="100000">
                <a:schemeClr val="accent6">
                  <a:lumMod val="40000"/>
                  <a:lumOff val="60000"/>
                  <a:shade val="100000"/>
                  <a:satMod val="115000"/>
                </a:schemeClr>
              </a:gs>
            </a:gsLst>
            <a:lin ang="0" scaled="1"/>
            <a:tileRect/>
          </a:gradFill>
          <a:ln>
            <a:noFill/>
          </a:ln>
          <a:effectLst/>
        </c:spPr>
      </c:pivotFmt>
      <c:pivotFmt>
        <c:idx val="35"/>
        <c:spPr>
          <a:gradFill flip="none" rotWithShape="1">
            <a:gsLst>
              <a:gs pos="0">
                <a:schemeClr val="accent4">
                  <a:lumMod val="75000"/>
                  <a:shade val="30000"/>
                  <a:satMod val="115000"/>
                </a:schemeClr>
              </a:gs>
              <a:gs pos="50000">
                <a:schemeClr val="accent4">
                  <a:lumMod val="75000"/>
                  <a:shade val="67500"/>
                  <a:satMod val="115000"/>
                </a:schemeClr>
              </a:gs>
              <a:gs pos="100000">
                <a:schemeClr val="accent4">
                  <a:lumMod val="75000"/>
                  <a:shade val="100000"/>
                  <a:satMod val="115000"/>
                </a:schemeClr>
              </a:gs>
            </a:gsLst>
            <a:lin ang="0" scaled="1"/>
            <a:tileRect/>
          </a:gradFill>
          <a:ln>
            <a:noFill/>
          </a:ln>
          <a:effectLst/>
        </c:spPr>
      </c:pivotFmt>
      <c:pivotFmt>
        <c:idx val="36"/>
        <c:spPr>
          <a:gradFill flip="none" rotWithShape="1">
            <a:gsLst>
              <a:gs pos="0">
                <a:schemeClr val="bg2">
                  <a:lumMod val="25000"/>
                  <a:shade val="30000"/>
                  <a:satMod val="115000"/>
                </a:schemeClr>
              </a:gs>
              <a:gs pos="50000">
                <a:schemeClr val="bg2">
                  <a:lumMod val="25000"/>
                  <a:shade val="67500"/>
                  <a:satMod val="115000"/>
                </a:schemeClr>
              </a:gs>
              <a:gs pos="100000">
                <a:schemeClr val="bg2">
                  <a:lumMod val="25000"/>
                  <a:shade val="100000"/>
                  <a:satMod val="115000"/>
                </a:schemeClr>
              </a:gs>
            </a:gsLst>
            <a:lin ang="0" scaled="1"/>
            <a:tileRect/>
          </a:gradFill>
          <a:ln>
            <a:noFill/>
          </a:ln>
          <a:effectLst/>
        </c:spPr>
      </c:pivotFmt>
      <c:pivotFmt>
        <c:idx val="37"/>
        <c:spPr>
          <a:gradFill flip="none" rotWithShape="1">
            <a:gsLst>
              <a:gs pos="0">
                <a:schemeClr val="accent6">
                  <a:lumMod val="40000"/>
                  <a:lumOff val="60000"/>
                  <a:shade val="30000"/>
                  <a:satMod val="115000"/>
                </a:schemeClr>
              </a:gs>
              <a:gs pos="50000">
                <a:schemeClr val="accent6">
                  <a:lumMod val="40000"/>
                  <a:lumOff val="60000"/>
                  <a:shade val="67500"/>
                  <a:satMod val="115000"/>
                </a:schemeClr>
              </a:gs>
              <a:gs pos="100000">
                <a:schemeClr val="accent6">
                  <a:lumMod val="40000"/>
                  <a:lumOff val="60000"/>
                  <a:shade val="100000"/>
                  <a:satMod val="115000"/>
                </a:schemeClr>
              </a:gs>
            </a:gsLst>
            <a:lin ang="0" scaled="1"/>
            <a:tileRect/>
          </a:gradFill>
          <a:ln>
            <a:noFill/>
          </a:ln>
          <a:effectLst/>
        </c:spPr>
      </c:pivotFmt>
      <c:pivotFmt>
        <c:idx val="38"/>
        <c:spPr>
          <a:gradFill flip="none" rotWithShape="1">
            <a:gsLst>
              <a:gs pos="0">
                <a:schemeClr val="accent4">
                  <a:lumMod val="75000"/>
                  <a:shade val="30000"/>
                  <a:satMod val="115000"/>
                </a:schemeClr>
              </a:gs>
              <a:gs pos="50000">
                <a:schemeClr val="accent4">
                  <a:lumMod val="75000"/>
                  <a:shade val="67500"/>
                  <a:satMod val="115000"/>
                </a:schemeClr>
              </a:gs>
              <a:gs pos="100000">
                <a:schemeClr val="accent4">
                  <a:lumMod val="75000"/>
                  <a:shade val="100000"/>
                  <a:satMod val="115000"/>
                </a:schemeClr>
              </a:gs>
            </a:gsLst>
            <a:lin ang="0" scaled="1"/>
            <a:tileRect/>
          </a:gradFill>
          <a:ln>
            <a:noFill/>
          </a:ln>
          <a:effectLst/>
        </c:spPr>
      </c:pivotFmt>
      <c:pivotFmt>
        <c:idx val="39"/>
        <c:spPr>
          <a:gradFill flip="none" rotWithShape="1">
            <a:gsLst>
              <a:gs pos="0">
                <a:schemeClr val="bg2">
                  <a:lumMod val="25000"/>
                  <a:shade val="30000"/>
                  <a:satMod val="115000"/>
                </a:schemeClr>
              </a:gs>
              <a:gs pos="50000">
                <a:schemeClr val="bg2">
                  <a:lumMod val="25000"/>
                  <a:shade val="67500"/>
                  <a:satMod val="115000"/>
                </a:schemeClr>
              </a:gs>
              <a:gs pos="100000">
                <a:schemeClr val="bg2">
                  <a:lumMod val="25000"/>
                  <a:shade val="100000"/>
                  <a:satMod val="115000"/>
                </a:schemeClr>
              </a:gs>
            </a:gsLst>
            <a:lin ang="0" scaled="1"/>
            <a:tileRect/>
          </a:gradFill>
          <a:ln>
            <a:noFill/>
          </a:ln>
          <a:effectLst/>
        </c:spPr>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Georgia Pro Cond Black" panose="02040A06050405020203"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1"/>
        <c:spPr>
          <a:gradFill flip="none" rotWithShape="1">
            <a:gsLst>
              <a:gs pos="0">
                <a:schemeClr val="accent6">
                  <a:lumMod val="40000"/>
                  <a:lumOff val="60000"/>
                  <a:shade val="30000"/>
                  <a:satMod val="115000"/>
                </a:schemeClr>
              </a:gs>
              <a:gs pos="50000">
                <a:schemeClr val="accent6">
                  <a:lumMod val="40000"/>
                  <a:lumOff val="60000"/>
                  <a:shade val="67500"/>
                  <a:satMod val="115000"/>
                </a:schemeClr>
              </a:gs>
              <a:gs pos="100000">
                <a:schemeClr val="accent6">
                  <a:lumMod val="40000"/>
                  <a:lumOff val="60000"/>
                  <a:shade val="100000"/>
                  <a:satMod val="115000"/>
                </a:schemeClr>
              </a:gs>
            </a:gsLst>
            <a:lin ang="0" scaled="1"/>
            <a:tileRect/>
          </a:gradFill>
          <a:ln>
            <a:noFill/>
          </a:ln>
          <a:effectLst/>
        </c:spPr>
      </c:pivotFmt>
      <c:pivotFmt>
        <c:idx val="42"/>
        <c:spPr>
          <a:gradFill flip="none" rotWithShape="1">
            <a:gsLst>
              <a:gs pos="0">
                <a:schemeClr val="accent4">
                  <a:lumMod val="75000"/>
                  <a:shade val="30000"/>
                  <a:satMod val="115000"/>
                </a:schemeClr>
              </a:gs>
              <a:gs pos="50000">
                <a:schemeClr val="accent4">
                  <a:lumMod val="75000"/>
                  <a:shade val="67500"/>
                  <a:satMod val="115000"/>
                </a:schemeClr>
              </a:gs>
              <a:gs pos="100000">
                <a:schemeClr val="accent4">
                  <a:lumMod val="75000"/>
                  <a:shade val="100000"/>
                  <a:satMod val="115000"/>
                </a:schemeClr>
              </a:gs>
            </a:gsLst>
            <a:lin ang="0" scaled="1"/>
            <a:tileRect/>
          </a:gradFill>
          <a:ln>
            <a:noFill/>
          </a:ln>
          <a:effectLst/>
        </c:spPr>
      </c:pivotFmt>
      <c:pivotFmt>
        <c:idx val="43"/>
        <c:spPr>
          <a:gradFill flip="none" rotWithShape="1">
            <a:gsLst>
              <a:gs pos="0">
                <a:schemeClr val="bg2">
                  <a:lumMod val="25000"/>
                  <a:shade val="30000"/>
                  <a:satMod val="115000"/>
                </a:schemeClr>
              </a:gs>
              <a:gs pos="50000">
                <a:schemeClr val="bg2">
                  <a:lumMod val="25000"/>
                  <a:shade val="67500"/>
                  <a:satMod val="115000"/>
                </a:schemeClr>
              </a:gs>
              <a:gs pos="100000">
                <a:schemeClr val="bg2">
                  <a:lumMod val="25000"/>
                  <a:shade val="100000"/>
                  <a:satMod val="115000"/>
                </a:schemeClr>
              </a:gs>
            </a:gsLst>
            <a:lin ang="18900000" scaled="1"/>
            <a:tileRect/>
          </a:gradFill>
          <a:ln>
            <a:noFill/>
          </a:ln>
          <a:effectLst/>
        </c:spPr>
      </c:pivotFmt>
      <c:pivotFmt>
        <c:idx val="44"/>
        <c:spPr>
          <a:gradFill flip="none" rotWithShape="1">
            <a:gsLst>
              <a:gs pos="0">
                <a:schemeClr val="accent6">
                  <a:lumMod val="40000"/>
                  <a:lumOff val="60000"/>
                  <a:shade val="30000"/>
                  <a:satMod val="115000"/>
                </a:schemeClr>
              </a:gs>
              <a:gs pos="50000">
                <a:schemeClr val="accent6">
                  <a:lumMod val="40000"/>
                  <a:lumOff val="60000"/>
                  <a:shade val="67500"/>
                  <a:satMod val="115000"/>
                </a:schemeClr>
              </a:gs>
              <a:gs pos="100000">
                <a:schemeClr val="accent6">
                  <a:lumMod val="40000"/>
                  <a:lumOff val="60000"/>
                  <a:shade val="100000"/>
                  <a:satMod val="115000"/>
                </a:schemeClr>
              </a:gs>
            </a:gsLst>
            <a:lin ang="0" scaled="1"/>
            <a:tileRect/>
          </a:gradFill>
          <a:ln>
            <a:noFill/>
          </a:ln>
          <a:effectLst/>
        </c:spPr>
      </c:pivotFmt>
      <c:pivotFmt>
        <c:idx val="45"/>
        <c:spPr>
          <a:gradFill flip="none" rotWithShape="1">
            <a:gsLst>
              <a:gs pos="0">
                <a:schemeClr val="accent4">
                  <a:lumMod val="75000"/>
                  <a:shade val="30000"/>
                  <a:satMod val="115000"/>
                </a:schemeClr>
              </a:gs>
              <a:gs pos="50000">
                <a:schemeClr val="accent4">
                  <a:lumMod val="75000"/>
                  <a:shade val="67500"/>
                  <a:satMod val="115000"/>
                </a:schemeClr>
              </a:gs>
              <a:gs pos="100000">
                <a:schemeClr val="accent4">
                  <a:lumMod val="75000"/>
                  <a:shade val="100000"/>
                  <a:satMod val="115000"/>
                </a:schemeClr>
              </a:gs>
            </a:gsLst>
            <a:lin ang="0" scaled="1"/>
            <a:tileRect/>
          </a:gradFill>
          <a:ln>
            <a:noFill/>
          </a:ln>
          <a:effectLst/>
        </c:spPr>
      </c:pivotFmt>
      <c:pivotFmt>
        <c:idx val="46"/>
        <c:spPr>
          <a:gradFill flip="none" rotWithShape="1">
            <a:gsLst>
              <a:gs pos="0">
                <a:schemeClr val="bg2">
                  <a:lumMod val="25000"/>
                  <a:shade val="30000"/>
                  <a:satMod val="115000"/>
                </a:schemeClr>
              </a:gs>
              <a:gs pos="50000">
                <a:schemeClr val="bg2">
                  <a:lumMod val="25000"/>
                  <a:shade val="67500"/>
                  <a:satMod val="115000"/>
                </a:schemeClr>
              </a:gs>
              <a:gs pos="100000">
                <a:schemeClr val="bg2">
                  <a:lumMod val="25000"/>
                  <a:shade val="100000"/>
                  <a:satMod val="115000"/>
                </a:schemeClr>
              </a:gs>
            </a:gsLst>
            <a:lin ang="0" scaled="1"/>
            <a:tileRect/>
          </a:gradFill>
          <a:ln>
            <a:noFill/>
          </a:ln>
          <a:effectLst/>
        </c:spPr>
      </c:pivotFmt>
      <c:pivotFmt>
        <c:idx val="47"/>
        <c:spPr>
          <a:gradFill flip="none" rotWithShape="1">
            <a:gsLst>
              <a:gs pos="0">
                <a:schemeClr val="accent6">
                  <a:lumMod val="40000"/>
                  <a:lumOff val="60000"/>
                  <a:shade val="30000"/>
                  <a:satMod val="115000"/>
                </a:schemeClr>
              </a:gs>
              <a:gs pos="50000">
                <a:schemeClr val="accent6">
                  <a:lumMod val="40000"/>
                  <a:lumOff val="60000"/>
                  <a:shade val="67500"/>
                  <a:satMod val="115000"/>
                </a:schemeClr>
              </a:gs>
              <a:gs pos="100000">
                <a:schemeClr val="accent6">
                  <a:lumMod val="40000"/>
                  <a:lumOff val="60000"/>
                  <a:shade val="100000"/>
                  <a:satMod val="115000"/>
                </a:schemeClr>
              </a:gs>
            </a:gsLst>
            <a:lin ang="0" scaled="1"/>
            <a:tileRect/>
          </a:gradFill>
          <a:ln>
            <a:noFill/>
          </a:ln>
          <a:effectLst/>
        </c:spPr>
      </c:pivotFmt>
      <c:pivotFmt>
        <c:idx val="48"/>
        <c:spPr>
          <a:gradFill flip="none" rotWithShape="1">
            <a:gsLst>
              <a:gs pos="0">
                <a:schemeClr val="accent4">
                  <a:lumMod val="75000"/>
                  <a:shade val="30000"/>
                  <a:satMod val="115000"/>
                </a:schemeClr>
              </a:gs>
              <a:gs pos="50000">
                <a:schemeClr val="accent4">
                  <a:lumMod val="75000"/>
                  <a:shade val="67500"/>
                  <a:satMod val="115000"/>
                </a:schemeClr>
              </a:gs>
              <a:gs pos="100000">
                <a:schemeClr val="accent4">
                  <a:lumMod val="75000"/>
                  <a:shade val="100000"/>
                  <a:satMod val="115000"/>
                </a:schemeClr>
              </a:gs>
            </a:gsLst>
            <a:lin ang="0" scaled="1"/>
            <a:tileRect/>
          </a:gradFill>
          <a:ln>
            <a:noFill/>
          </a:ln>
          <a:effectLst/>
        </c:spPr>
      </c:pivotFmt>
      <c:pivotFmt>
        <c:idx val="49"/>
        <c:spPr>
          <a:gradFill flip="none" rotWithShape="1">
            <a:gsLst>
              <a:gs pos="0">
                <a:schemeClr val="bg2">
                  <a:lumMod val="25000"/>
                  <a:shade val="30000"/>
                  <a:satMod val="115000"/>
                </a:schemeClr>
              </a:gs>
              <a:gs pos="50000">
                <a:schemeClr val="bg2">
                  <a:lumMod val="25000"/>
                  <a:shade val="67500"/>
                  <a:satMod val="115000"/>
                </a:schemeClr>
              </a:gs>
              <a:gs pos="100000">
                <a:schemeClr val="bg2">
                  <a:lumMod val="25000"/>
                  <a:shade val="100000"/>
                  <a:satMod val="115000"/>
                </a:schemeClr>
              </a:gs>
            </a:gsLst>
            <a:lin ang="0" scaled="1"/>
            <a:tileRect/>
          </a:gradFill>
          <a:ln>
            <a:noFill/>
          </a:ln>
          <a:effectLst/>
        </c:spPr>
      </c:pivotFmt>
    </c:pivotFmts>
    <c:plotArea>
      <c:layout/>
      <c:barChart>
        <c:barDir val="col"/>
        <c:grouping val="clustered"/>
        <c:varyColors val="0"/>
        <c:ser>
          <c:idx val="0"/>
          <c:order val="0"/>
          <c:tx>
            <c:strRef>
              <c:f>'Pivot Tab'!$E$2</c:f>
              <c:strCache>
                <c:ptCount val="1"/>
                <c:pt idx="0">
                  <c:v>Total</c:v>
                </c:pt>
              </c:strCache>
            </c:strRef>
          </c:tx>
          <c:spPr>
            <a:solidFill>
              <a:schemeClr val="accent1"/>
            </a:solidFill>
            <a:ln>
              <a:noFill/>
            </a:ln>
            <a:effectLst/>
          </c:spPr>
          <c:invertIfNegative val="0"/>
          <c:dPt>
            <c:idx val="0"/>
            <c:invertIfNegative val="0"/>
            <c:bubble3D val="0"/>
            <c:spPr>
              <a:gradFill flip="none" rotWithShape="1">
                <a:gsLst>
                  <a:gs pos="0">
                    <a:schemeClr val="accent6">
                      <a:lumMod val="40000"/>
                      <a:lumOff val="60000"/>
                      <a:shade val="30000"/>
                      <a:satMod val="115000"/>
                    </a:schemeClr>
                  </a:gs>
                  <a:gs pos="50000">
                    <a:schemeClr val="accent6">
                      <a:lumMod val="40000"/>
                      <a:lumOff val="60000"/>
                      <a:shade val="67500"/>
                      <a:satMod val="115000"/>
                    </a:schemeClr>
                  </a:gs>
                  <a:gs pos="100000">
                    <a:schemeClr val="accent6">
                      <a:lumMod val="40000"/>
                      <a:lumOff val="60000"/>
                      <a:shade val="100000"/>
                      <a:satMod val="115000"/>
                    </a:schemeClr>
                  </a:gs>
                </a:gsLst>
                <a:lin ang="0" scaled="1"/>
                <a:tileRect/>
              </a:gradFill>
              <a:ln>
                <a:noFill/>
              </a:ln>
              <a:effectLst/>
            </c:spPr>
            <c:extLst>
              <c:ext xmlns:c16="http://schemas.microsoft.com/office/drawing/2014/chart" uri="{C3380CC4-5D6E-409C-BE32-E72D297353CC}">
                <c16:uniqueId val="{00000001-320C-4706-BAD7-1BDCE97AE66F}"/>
              </c:ext>
            </c:extLst>
          </c:dPt>
          <c:dPt>
            <c:idx val="1"/>
            <c:invertIfNegative val="0"/>
            <c:bubble3D val="0"/>
            <c:spPr>
              <a:gradFill flip="none" rotWithShape="1">
                <a:gsLst>
                  <a:gs pos="0">
                    <a:schemeClr val="accent4">
                      <a:lumMod val="75000"/>
                      <a:shade val="30000"/>
                      <a:satMod val="115000"/>
                    </a:schemeClr>
                  </a:gs>
                  <a:gs pos="50000">
                    <a:schemeClr val="accent4">
                      <a:lumMod val="75000"/>
                      <a:shade val="67500"/>
                      <a:satMod val="115000"/>
                    </a:schemeClr>
                  </a:gs>
                  <a:gs pos="100000">
                    <a:schemeClr val="accent4">
                      <a:lumMod val="75000"/>
                      <a:shade val="100000"/>
                      <a:satMod val="115000"/>
                    </a:schemeClr>
                  </a:gs>
                </a:gsLst>
                <a:lin ang="0" scaled="1"/>
                <a:tileRect/>
              </a:gradFill>
              <a:ln>
                <a:noFill/>
              </a:ln>
              <a:effectLst/>
            </c:spPr>
            <c:extLst>
              <c:ext xmlns:c16="http://schemas.microsoft.com/office/drawing/2014/chart" uri="{C3380CC4-5D6E-409C-BE32-E72D297353CC}">
                <c16:uniqueId val="{00000003-320C-4706-BAD7-1BDCE97AE66F}"/>
              </c:ext>
            </c:extLst>
          </c:dPt>
          <c:dPt>
            <c:idx val="2"/>
            <c:invertIfNegative val="0"/>
            <c:bubble3D val="0"/>
            <c:spPr>
              <a:gradFill flip="none" rotWithShape="1">
                <a:gsLst>
                  <a:gs pos="0">
                    <a:schemeClr val="bg2">
                      <a:lumMod val="25000"/>
                      <a:shade val="30000"/>
                      <a:satMod val="115000"/>
                    </a:schemeClr>
                  </a:gs>
                  <a:gs pos="50000">
                    <a:schemeClr val="bg2">
                      <a:lumMod val="25000"/>
                      <a:shade val="67500"/>
                      <a:satMod val="115000"/>
                    </a:schemeClr>
                  </a:gs>
                  <a:gs pos="100000">
                    <a:schemeClr val="bg2">
                      <a:lumMod val="25000"/>
                      <a:shade val="100000"/>
                      <a:satMod val="115000"/>
                    </a:schemeClr>
                  </a:gs>
                </a:gsLst>
                <a:lin ang="18900000" scaled="1"/>
                <a:tileRect/>
              </a:gradFill>
              <a:ln>
                <a:noFill/>
              </a:ln>
              <a:effectLst/>
            </c:spPr>
            <c:extLst>
              <c:ext xmlns:c16="http://schemas.microsoft.com/office/drawing/2014/chart" uri="{C3380CC4-5D6E-409C-BE32-E72D297353CC}">
                <c16:uniqueId val="{00000005-320C-4706-BAD7-1BDCE97AE66F}"/>
              </c:ext>
            </c:extLst>
          </c:dPt>
          <c:dPt>
            <c:idx val="3"/>
            <c:invertIfNegative val="0"/>
            <c:bubble3D val="0"/>
            <c:spPr>
              <a:gradFill flip="none" rotWithShape="1">
                <a:gsLst>
                  <a:gs pos="0">
                    <a:schemeClr val="accent6">
                      <a:lumMod val="40000"/>
                      <a:lumOff val="60000"/>
                      <a:shade val="30000"/>
                      <a:satMod val="115000"/>
                    </a:schemeClr>
                  </a:gs>
                  <a:gs pos="50000">
                    <a:schemeClr val="accent6">
                      <a:lumMod val="40000"/>
                      <a:lumOff val="60000"/>
                      <a:shade val="67500"/>
                      <a:satMod val="115000"/>
                    </a:schemeClr>
                  </a:gs>
                  <a:gs pos="100000">
                    <a:schemeClr val="accent6">
                      <a:lumMod val="40000"/>
                      <a:lumOff val="60000"/>
                      <a:shade val="100000"/>
                      <a:satMod val="115000"/>
                    </a:schemeClr>
                  </a:gs>
                </a:gsLst>
                <a:lin ang="0" scaled="1"/>
                <a:tileRect/>
              </a:gradFill>
              <a:ln>
                <a:noFill/>
              </a:ln>
              <a:effectLst/>
            </c:spPr>
            <c:extLst>
              <c:ext xmlns:c16="http://schemas.microsoft.com/office/drawing/2014/chart" uri="{C3380CC4-5D6E-409C-BE32-E72D297353CC}">
                <c16:uniqueId val="{00000007-320C-4706-BAD7-1BDCE97AE66F}"/>
              </c:ext>
            </c:extLst>
          </c:dPt>
          <c:dPt>
            <c:idx val="4"/>
            <c:invertIfNegative val="0"/>
            <c:bubble3D val="0"/>
            <c:spPr>
              <a:gradFill flip="none" rotWithShape="1">
                <a:gsLst>
                  <a:gs pos="0">
                    <a:schemeClr val="accent4">
                      <a:lumMod val="75000"/>
                      <a:shade val="30000"/>
                      <a:satMod val="115000"/>
                    </a:schemeClr>
                  </a:gs>
                  <a:gs pos="50000">
                    <a:schemeClr val="accent4">
                      <a:lumMod val="75000"/>
                      <a:shade val="67500"/>
                      <a:satMod val="115000"/>
                    </a:schemeClr>
                  </a:gs>
                  <a:gs pos="100000">
                    <a:schemeClr val="accent4">
                      <a:lumMod val="75000"/>
                      <a:shade val="100000"/>
                      <a:satMod val="115000"/>
                    </a:schemeClr>
                  </a:gs>
                </a:gsLst>
                <a:lin ang="0" scaled="1"/>
                <a:tileRect/>
              </a:gradFill>
              <a:ln>
                <a:noFill/>
              </a:ln>
              <a:effectLst/>
            </c:spPr>
            <c:extLst>
              <c:ext xmlns:c16="http://schemas.microsoft.com/office/drawing/2014/chart" uri="{C3380CC4-5D6E-409C-BE32-E72D297353CC}">
                <c16:uniqueId val="{00000009-320C-4706-BAD7-1BDCE97AE66F}"/>
              </c:ext>
            </c:extLst>
          </c:dPt>
          <c:dPt>
            <c:idx val="5"/>
            <c:invertIfNegative val="0"/>
            <c:bubble3D val="0"/>
            <c:spPr>
              <a:gradFill flip="none" rotWithShape="1">
                <a:gsLst>
                  <a:gs pos="0">
                    <a:schemeClr val="bg2">
                      <a:lumMod val="25000"/>
                      <a:shade val="30000"/>
                      <a:satMod val="115000"/>
                    </a:schemeClr>
                  </a:gs>
                  <a:gs pos="50000">
                    <a:schemeClr val="bg2">
                      <a:lumMod val="25000"/>
                      <a:shade val="67500"/>
                      <a:satMod val="115000"/>
                    </a:schemeClr>
                  </a:gs>
                  <a:gs pos="100000">
                    <a:schemeClr val="bg2">
                      <a:lumMod val="25000"/>
                      <a:shade val="100000"/>
                      <a:satMod val="115000"/>
                    </a:schemeClr>
                  </a:gs>
                </a:gsLst>
                <a:lin ang="0" scaled="1"/>
                <a:tileRect/>
              </a:gradFill>
              <a:ln>
                <a:noFill/>
              </a:ln>
              <a:effectLst/>
            </c:spPr>
            <c:extLst>
              <c:ext xmlns:c16="http://schemas.microsoft.com/office/drawing/2014/chart" uri="{C3380CC4-5D6E-409C-BE32-E72D297353CC}">
                <c16:uniqueId val="{0000000B-320C-4706-BAD7-1BDCE97AE66F}"/>
              </c:ext>
            </c:extLst>
          </c:dPt>
          <c:dPt>
            <c:idx val="6"/>
            <c:invertIfNegative val="0"/>
            <c:bubble3D val="0"/>
            <c:spPr>
              <a:gradFill flip="none" rotWithShape="1">
                <a:gsLst>
                  <a:gs pos="0">
                    <a:schemeClr val="accent6">
                      <a:lumMod val="40000"/>
                      <a:lumOff val="60000"/>
                      <a:shade val="30000"/>
                      <a:satMod val="115000"/>
                    </a:schemeClr>
                  </a:gs>
                  <a:gs pos="50000">
                    <a:schemeClr val="accent6">
                      <a:lumMod val="40000"/>
                      <a:lumOff val="60000"/>
                      <a:shade val="67500"/>
                      <a:satMod val="115000"/>
                    </a:schemeClr>
                  </a:gs>
                  <a:gs pos="100000">
                    <a:schemeClr val="accent6">
                      <a:lumMod val="40000"/>
                      <a:lumOff val="60000"/>
                      <a:shade val="100000"/>
                      <a:satMod val="115000"/>
                    </a:schemeClr>
                  </a:gs>
                </a:gsLst>
                <a:lin ang="0" scaled="1"/>
                <a:tileRect/>
              </a:gradFill>
              <a:ln>
                <a:noFill/>
              </a:ln>
              <a:effectLst/>
            </c:spPr>
            <c:extLst>
              <c:ext xmlns:c16="http://schemas.microsoft.com/office/drawing/2014/chart" uri="{C3380CC4-5D6E-409C-BE32-E72D297353CC}">
                <c16:uniqueId val="{0000000D-320C-4706-BAD7-1BDCE97AE66F}"/>
              </c:ext>
            </c:extLst>
          </c:dPt>
          <c:dPt>
            <c:idx val="7"/>
            <c:invertIfNegative val="0"/>
            <c:bubble3D val="0"/>
            <c:spPr>
              <a:gradFill flip="none" rotWithShape="1">
                <a:gsLst>
                  <a:gs pos="0">
                    <a:schemeClr val="accent4">
                      <a:lumMod val="75000"/>
                      <a:shade val="30000"/>
                      <a:satMod val="115000"/>
                    </a:schemeClr>
                  </a:gs>
                  <a:gs pos="50000">
                    <a:schemeClr val="accent4">
                      <a:lumMod val="75000"/>
                      <a:shade val="67500"/>
                      <a:satMod val="115000"/>
                    </a:schemeClr>
                  </a:gs>
                  <a:gs pos="100000">
                    <a:schemeClr val="accent4">
                      <a:lumMod val="75000"/>
                      <a:shade val="100000"/>
                      <a:satMod val="115000"/>
                    </a:schemeClr>
                  </a:gs>
                </a:gsLst>
                <a:lin ang="0" scaled="1"/>
                <a:tileRect/>
              </a:gradFill>
              <a:ln>
                <a:noFill/>
              </a:ln>
              <a:effectLst/>
            </c:spPr>
            <c:extLst>
              <c:ext xmlns:c16="http://schemas.microsoft.com/office/drawing/2014/chart" uri="{C3380CC4-5D6E-409C-BE32-E72D297353CC}">
                <c16:uniqueId val="{0000000F-320C-4706-BAD7-1BDCE97AE66F}"/>
              </c:ext>
            </c:extLst>
          </c:dPt>
          <c:dPt>
            <c:idx val="8"/>
            <c:invertIfNegative val="0"/>
            <c:bubble3D val="0"/>
            <c:spPr>
              <a:gradFill flip="none" rotWithShape="1">
                <a:gsLst>
                  <a:gs pos="0">
                    <a:schemeClr val="bg2">
                      <a:lumMod val="25000"/>
                      <a:shade val="30000"/>
                      <a:satMod val="115000"/>
                    </a:schemeClr>
                  </a:gs>
                  <a:gs pos="50000">
                    <a:schemeClr val="bg2">
                      <a:lumMod val="25000"/>
                      <a:shade val="67500"/>
                      <a:satMod val="115000"/>
                    </a:schemeClr>
                  </a:gs>
                  <a:gs pos="100000">
                    <a:schemeClr val="bg2">
                      <a:lumMod val="25000"/>
                      <a:shade val="100000"/>
                      <a:satMod val="115000"/>
                    </a:schemeClr>
                  </a:gs>
                </a:gsLst>
                <a:lin ang="0" scaled="1"/>
                <a:tileRect/>
              </a:gradFill>
              <a:ln>
                <a:noFill/>
              </a:ln>
              <a:effectLst/>
            </c:spPr>
            <c:extLst>
              <c:ext xmlns:c16="http://schemas.microsoft.com/office/drawing/2014/chart" uri="{C3380CC4-5D6E-409C-BE32-E72D297353CC}">
                <c16:uniqueId val="{00000011-320C-4706-BAD7-1BDCE97AE66F}"/>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Georgia Pro Cond Black" panose="02040A06050405020203" pitchFamily="18"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 Tab'!$D$3:$D$15</c:f>
              <c:multiLvlStrCache>
                <c:ptCount val="9"/>
                <c:lvl>
                  <c:pt idx="0">
                    <c:v>Female</c:v>
                  </c:pt>
                  <c:pt idx="1">
                    <c:v>Male</c:v>
                  </c:pt>
                  <c:pt idx="2">
                    <c:v>Undefined</c:v>
                  </c:pt>
                  <c:pt idx="3">
                    <c:v>Female</c:v>
                  </c:pt>
                  <c:pt idx="4">
                    <c:v>Male</c:v>
                  </c:pt>
                  <c:pt idx="5">
                    <c:v>Undefined</c:v>
                  </c:pt>
                  <c:pt idx="6">
                    <c:v>Female</c:v>
                  </c:pt>
                  <c:pt idx="7">
                    <c:v>Male</c:v>
                  </c:pt>
                  <c:pt idx="8">
                    <c:v>Undefined</c:v>
                  </c:pt>
                </c:lvl>
                <c:lvl>
                  <c:pt idx="0">
                    <c:v>Abuja</c:v>
                  </c:pt>
                  <c:pt idx="3">
                    <c:v>Kaduna</c:v>
                  </c:pt>
                  <c:pt idx="6">
                    <c:v>Lagos</c:v>
                  </c:pt>
                </c:lvl>
              </c:multiLvlStrCache>
            </c:multiLvlStrRef>
          </c:cat>
          <c:val>
            <c:numRef>
              <c:f>'Pivot Tab'!$E$3:$E$15</c:f>
              <c:numCache>
                <c:formatCode>General</c:formatCode>
                <c:ptCount val="9"/>
                <c:pt idx="0">
                  <c:v>158</c:v>
                </c:pt>
                <c:pt idx="1">
                  <c:v>159</c:v>
                </c:pt>
                <c:pt idx="2">
                  <c:v>18</c:v>
                </c:pt>
                <c:pt idx="3">
                  <c:v>165</c:v>
                </c:pt>
                <c:pt idx="4">
                  <c:v>182</c:v>
                </c:pt>
                <c:pt idx="5">
                  <c:v>14</c:v>
                </c:pt>
                <c:pt idx="6">
                  <c:v>118</c:v>
                </c:pt>
                <c:pt idx="7">
                  <c:v>124</c:v>
                </c:pt>
                <c:pt idx="8">
                  <c:v>8</c:v>
                </c:pt>
              </c:numCache>
            </c:numRef>
          </c:val>
          <c:extLst>
            <c:ext xmlns:c16="http://schemas.microsoft.com/office/drawing/2014/chart" uri="{C3380CC4-5D6E-409C-BE32-E72D297353CC}">
              <c16:uniqueId val="{00000012-320C-4706-BAD7-1BDCE97AE66F}"/>
            </c:ext>
          </c:extLst>
        </c:ser>
        <c:dLbls>
          <c:dLblPos val="outEnd"/>
          <c:showLegendKey val="0"/>
          <c:showVal val="1"/>
          <c:showCatName val="0"/>
          <c:showSerName val="0"/>
          <c:showPercent val="0"/>
          <c:showBubbleSize val="0"/>
        </c:dLbls>
        <c:gapWidth val="219"/>
        <c:overlap val="-27"/>
        <c:axId val="1462290735"/>
        <c:axId val="1462283055"/>
      </c:barChart>
      <c:catAx>
        <c:axId val="146229073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1" i="0" u="none" strike="noStrike" kern="1200" baseline="0">
                <a:solidFill>
                  <a:schemeClr val="tx1"/>
                </a:solidFill>
                <a:latin typeface="Georgia Pro Cond Black" panose="02040A06050405020203" pitchFamily="18" charset="0"/>
                <a:ea typeface="+mn-ea"/>
                <a:cs typeface="+mn-cs"/>
              </a:defRPr>
            </a:pPr>
            <a:endParaRPr lang="en-US"/>
          </a:p>
        </c:txPr>
        <c:crossAx val="1462283055"/>
        <c:crosses val="autoZero"/>
        <c:auto val="1"/>
        <c:lblAlgn val="ctr"/>
        <c:lblOffset val="100"/>
        <c:noMultiLvlLbl val="0"/>
      </c:catAx>
      <c:valAx>
        <c:axId val="1462283055"/>
        <c:scaling>
          <c:orientation val="minMax"/>
        </c:scaling>
        <c:delete val="1"/>
        <c:axPos val="l"/>
        <c:numFmt formatCode="General" sourceLinked="1"/>
        <c:majorTickMark val="out"/>
        <c:minorTickMark val="none"/>
        <c:tickLblPos val="nextTo"/>
        <c:crossAx val="14622907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prstDash val="lgDash"/>
      <a:round/>
    </a:ln>
    <a:effectLst/>
    <a:scene3d>
      <a:camera prst="orthographicFront"/>
      <a:lightRig rig="threePt" dir="t"/>
    </a:scene3d>
    <a:sp3d>
      <a:bevelT/>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stacked"/>
        <c:varyColors val="0"/>
        <c:ser>
          <c:idx val="0"/>
          <c:order val="0"/>
          <c:tx>
            <c:strRef>
              <c:f>Sheet2!$C$2</c:f>
              <c:strCache>
                <c:ptCount val="1"/>
                <c:pt idx="0">
                  <c:v>Female</c:v>
                </c:pt>
              </c:strCache>
            </c:strRef>
          </c:tx>
          <c:spPr>
            <a:solidFill>
              <a:schemeClr val="accent6">
                <a:lumMod val="40000"/>
                <a:lumOff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Georgia Pro Cond Black" panose="02040A06050405020203" pitchFamily="18" charset="0"/>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Sheet2!$B$3:$B$14</c:f>
              <c:strCache>
                <c:ptCount val="12"/>
                <c:pt idx="0">
                  <c:v>Training</c:v>
                </c:pt>
                <c:pt idx="1">
                  <c:v>Support</c:v>
                </c:pt>
                <c:pt idx="2">
                  <c:v>Services</c:v>
                </c:pt>
                <c:pt idx="3">
                  <c:v>Sales</c:v>
                </c:pt>
                <c:pt idx="4">
                  <c:v>Research and Development</c:v>
                </c:pt>
                <c:pt idx="5">
                  <c:v>Product Management</c:v>
                </c:pt>
                <c:pt idx="6">
                  <c:v>Marketing</c:v>
                </c:pt>
                <c:pt idx="7">
                  <c:v>Legal </c:v>
                </c:pt>
                <c:pt idx="8">
                  <c:v>Human Resources</c:v>
                </c:pt>
                <c:pt idx="9">
                  <c:v>Engineering</c:v>
                </c:pt>
                <c:pt idx="10">
                  <c:v>Business Development</c:v>
                </c:pt>
                <c:pt idx="11">
                  <c:v>Accounting</c:v>
                </c:pt>
              </c:strCache>
            </c:strRef>
          </c:cat>
          <c:val>
            <c:numRef>
              <c:f>Sheet2!$C$3:$C$14</c:f>
              <c:numCache>
                <c:formatCode>General</c:formatCode>
                <c:ptCount val="12"/>
                <c:pt idx="0">
                  <c:v>36</c:v>
                </c:pt>
                <c:pt idx="1">
                  <c:v>35</c:v>
                </c:pt>
                <c:pt idx="2">
                  <c:v>42</c:v>
                </c:pt>
                <c:pt idx="3">
                  <c:v>36</c:v>
                </c:pt>
                <c:pt idx="4">
                  <c:v>38</c:v>
                </c:pt>
                <c:pt idx="5">
                  <c:v>41</c:v>
                </c:pt>
                <c:pt idx="6">
                  <c:v>31</c:v>
                </c:pt>
                <c:pt idx="7">
                  <c:v>34</c:v>
                </c:pt>
                <c:pt idx="8">
                  <c:v>41</c:v>
                </c:pt>
                <c:pt idx="9">
                  <c:v>38</c:v>
                </c:pt>
                <c:pt idx="10">
                  <c:v>41</c:v>
                </c:pt>
                <c:pt idx="11">
                  <c:v>28</c:v>
                </c:pt>
              </c:numCache>
            </c:numRef>
          </c:val>
          <c:extLst>
            <c:ext xmlns:c16="http://schemas.microsoft.com/office/drawing/2014/chart" uri="{C3380CC4-5D6E-409C-BE32-E72D297353CC}">
              <c16:uniqueId val="{00000000-EFCA-4012-A03B-B1F14CB32227}"/>
            </c:ext>
          </c:extLst>
        </c:ser>
        <c:ser>
          <c:idx val="1"/>
          <c:order val="1"/>
          <c:tx>
            <c:strRef>
              <c:f>Sheet2!$D$2</c:f>
              <c:strCache>
                <c:ptCount val="1"/>
                <c:pt idx="0">
                  <c:v>Male</c:v>
                </c:pt>
              </c:strCache>
            </c:strRef>
          </c:tx>
          <c:spPr>
            <a:solidFill>
              <a:schemeClr val="accent4">
                <a:lumMod val="40000"/>
                <a:lumOff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Georgia Pro Cond Black" panose="02040A06050405020203" pitchFamily="18" charset="0"/>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Sheet2!$B$3:$B$14</c:f>
              <c:strCache>
                <c:ptCount val="12"/>
                <c:pt idx="0">
                  <c:v>Training</c:v>
                </c:pt>
                <c:pt idx="1">
                  <c:v>Support</c:v>
                </c:pt>
                <c:pt idx="2">
                  <c:v>Services</c:v>
                </c:pt>
                <c:pt idx="3">
                  <c:v>Sales</c:v>
                </c:pt>
                <c:pt idx="4">
                  <c:v>Research and Development</c:v>
                </c:pt>
                <c:pt idx="5">
                  <c:v>Product Management</c:v>
                </c:pt>
                <c:pt idx="6">
                  <c:v>Marketing</c:v>
                </c:pt>
                <c:pt idx="7">
                  <c:v>Legal </c:v>
                </c:pt>
                <c:pt idx="8">
                  <c:v>Human Resources</c:v>
                </c:pt>
                <c:pt idx="9">
                  <c:v>Engineering</c:v>
                </c:pt>
                <c:pt idx="10">
                  <c:v>Business Development</c:v>
                </c:pt>
                <c:pt idx="11">
                  <c:v>Accounting</c:v>
                </c:pt>
              </c:strCache>
            </c:strRef>
          </c:cat>
          <c:val>
            <c:numRef>
              <c:f>Sheet2!$D$3:$D$14</c:f>
              <c:numCache>
                <c:formatCode>General</c:formatCode>
                <c:ptCount val="12"/>
                <c:pt idx="0">
                  <c:v>38</c:v>
                </c:pt>
                <c:pt idx="1">
                  <c:v>42</c:v>
                </c:pt>
                <c:pt idx="2">
                  <c:v>37</c:v>
                </c:pt>
                <c:pt idx="3">
                  <c:v>40</c:v>
                </c:pt>
                <c:pt idx="4">
                  <c:v>31</c:v>
                </c:pt>
                <c:pt idx="5">
                  <c:v>47</c:v>
                </c:pt>
                <c:pt idx="6">
                  <c:v>33</c:v>
                </c:pt>
                <c:pt idx="7">
                  <c:v>49</c:v>
                </c:pt>
                <c:pt idx="8">
                  <c:v>38</c:v>
                </c:pt>
                <c:pt idx="9">
                  <c:v>36</c:v>
                </c:pt>
                <c:pt idx="10">
                  <c:v>37</c:v>
                </c:pt>
                <c:pt idx="11">
                  <c:v>37</c:v>
                </c:pt>
              </c:numCache>
            </c:numRef>
          </c:val>
          <c:extLst>
            <c:ext xmlns:c16="http://schemas.microsoft.com/office/drawing/2014/chart" uri="{C3380CC4-5D6E-409C-BE32-E72D297353CC}">
              <c16:uniqueId val="{00000001-EFCA-4012-A03B-B1F14CB32227}"/>
            </c:ext>
          </c:extLst>
        </c:ser>
        <c:ser>
          <c:idx val="2"/>
          <c:order val="2"/>
          <c:tx>
            <c:strRef>
              <c:f>Sheet2!$E$2</c:f>
              <c:strCache>
                <c:ptCount val="1"/>
                <c:pt idx="0">
                  <c:v>Undefined</c:v>
                </c:pt>
              </c:strCache>
            </c:strRef>
          </c:tx>
          <c:spPr>
            <a:solidFill>
              <a:schemeClr val="accent5">
                <a:lumMod val="20000"/>
                <a:lumOff val="8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Georgia Pro Cond Black" panose="02040A06050405020203" pitchFamily="18" charset="0"/>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Sheet2!$B$3:$B$14</c:f>
              <c:strCache>
                <c:ptCount val="12"/>
                <c:pt idx="0">
                  <c:v>Training</c:v>
                </c:pt>
                <c:pt idx="1">
                  <c:v>Support</c:v>
                </c:pt>
                <c:pt idx="2">
                  <c:v>Services</c:v>
                </c:pt>
                <c:pt idx="3">
                  <c:v>Sales</c:v>
                </c:pt>
                <c:pt idx="4">
                  <c:v>Research and Development</c:v>
                </c:pt>
                <c:pt idx="5">
                  <c:v>Product Management</c:v>
                </c:pt>
                <c:pt idx="6">
                  <c:v>Marketing</c:v>
                </c:pt>
                <c:pt idx="7">
                  <c:v>Legal </c:v>
                </c:pt>
                <c:pt idx="8">
                  <c:v>Human Resources</c:v>
                </c:pt>
                <c:pt idx="9">
                  <c:v>Engineering</c:v>
                </c:pt>
                <c:pt idx="10">
                  <c:v>Business Development</c:v>
                </c:pt>
                <c:pt idx="11">
                  <c:v>Accounting</c:v>
                </c:pt>
              </c:strCache>
            </c:strRef>
          </c:cat>
          <c:val>
            <c:numRef>
              <c:f>Sheet2!$E$3:$E$14</c:f>
              <c:numCache>
                <c:formatCode>General</c:formatCode>
                <c:ptCount val="12"/>
                <c:pt idx="0">
                  <c:v>3</c:v>
                </c:pt>
                <c:pt idx="1">
                  <c:v>4</c:v>
                </c:pt>
                <c:pt idx="2">
                  <c:v>3</c:v>
                </c:pt>
                <c:pt idx="3">
                  <c:v>4</c:v>
                </c:pt>
                <c:pt idx="4">
                  <c:v>5</c:v>
                </c:pt>
                <c:pt idx="5">
                  <c:v>1</c:v>
                </c:pt>
                <c:pt idx="6">
                  <c:v>1</c:v>
                </c:pt>
                <c:pt idx="7">
                  <c:v>5</c:v>
                </c:pt>
                <c:pt idx="8">
                  <c:v>3</c:v>
                </c:pt>
                <c:pt idx="9">
                  <c:v>6</c:v>
                </c:pt>
                <c:pt idx="10">
                  <c:v>3</c:v>
                </c:pt>
                <c:pt idx="11">
                  <c:v>2</c:v>
                </c:pt>
              </c:numCache>
            </c:numRef>
          </c:val>
          <c:extLst>
            <c:ext xmlns:c16="http://schemas.microsoft.com/office/drawing/2014/chart" uri="{C3380CC4-5D6E-409C-BE32-E72D297353CC}">
              <c16:uniqueId val="{00000002-EFCA-4012-A03B-B1F14CB32227}"/>
            </c:ext>
          </c:extLst>
        </c:ser>
        <c:dLbls>
          <c:dLblPos val="ctr"/>
          <c:showLegendKey val="0"/>
          <c:showVal val="1"/>
          <c:showCatName val="0"/>
          <c:showSerName val="0"/>
          <c:showPercent val="0"/>
          <c:showBubbleSize val="0"/>
        </c:dLbls>
        <c:gapWidth val="150"/>
        <c:overlap val="100"/>
        <c:axId val="1598545423"/>
        <c:axId val="1598557903"/>
      </c:barChart>
      <c:catAx>
        <c:axId val="159854542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Georgia Pro Cond Black" panose="02040A06050405020203" pitchFamily="18" charset="0"/>
                <a:ea typeface="+mn-ea"/>
                <a:cs typeface="+mn-cs"/>
              </a:defRPr>
            </a:pPr>
            <a:endParaRPr lang="en-US"/>
          </a:p>
        </c:txPr>
        <c:crossAx val="1598557903"/>
        <c:crosses val="autoZero"/>
        <c:auto val="1"/>
        <c:lblAlgn val="ctr"/>
        <c:lblOffset val="100"/>
        <c:noMultiLvlLbl val="0"/>
      </c:catAx>
      <c:valAx>
        <c:axId val="1598557903"/>
        <c:scaling>
          <c:orientation val="minMax"/>
        </c:scaling>
        <c:delete val="1"/>
        <c:axPos val="b"/>
        <c:numFmt formatCode="General" sourceLinked="1"/>
        <c:majorTickMark val="none"/>
        <c:minorTickMark val="none"/>
        <c:tickLblPos val="nextTo"/>
        <c:crossAx val="159854542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100" b="1" i="0" u="none" strike="noStrike" kern="1200" baseline="0">
              <a:solidFill>
                <a:schemeClr val="tx1"/>
              </a:solidFill>
              <a:latin typeface="Georgia Pro Cond Black" panose="02040A06050405020203" pitchFamily="18" charset="0"/>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a:scene3d>
      <a:camera prst="orthographicFront"/>
      <a:lightRig rig="threePt" dir="t"/>
    </a:scene3d>
    <a:sp3d>
      <a:bevelT/>
    </a:sp3d>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Sheet2!$L$2</c:f>
              <c:strCache>
                <c:ptCount val="1"/>
                <c:pt idx="0">
                  <c:v>Female</c:v>
                </c:pt>
              </c:strCache>
            </c:strRef>
          </c:tx>
          <c:spPr>
            <a:gradFill flip="none" rotWithShape="1">
              <a:gsLst>
                <a:gs pos="0">
                  <a:schemeClr val="accent6">
                    <a:lumMod val="40000"/>
                    <a:lumOff val="60000"/>
                    <a:shade val="30000"/>
                    <a:satMod val="115000"/>
                  </a:schemeClr>
                </a:gs>
                <a:gs pos="50000">
                  <a:schemeClr val="accent6">
                    <a:lumMod val="40000"/>
                    <a:lumOff val="60000"/>
                    <a:shade val="67500"/>
                    <a:satMod val="115000"/>
                  </a:schemeClr>
                </a:gs>
                <a:gs pos="100000">
                  <a:schemeClr val="accent6">
                    <a:lumMod val="40000"/>
                    <a:lumOff val="60000"/>
                    <a:shade val="100000"/>
                    <a:satMod val="115000"/>
                  </a:schemeClr>
                </a:gs>
              </a:gsLst>
              <a:path path="circle">
                <a:fillToRect r="100000" b="100000"/>
              </a:path>
              <a:tileRect l="-100000" t="-10000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solidFill>
                    <a:latin typeface="Georgia Pro Cond Black" panose="02040A06050405020203" pitchFamily="18"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Sheet2!$K$3:$K$8</c:f>
              <c:strCache>
                <c:ptCount val="6"/>
                <c:pt idx="0">
                  <c:v>Average</c:v>
                </c:pt>
                <c:pt idx="1">
                  <c:v>Good</c:v>
                </c:pt>
                <c:pt idx="2">
                  <c:v>Not Rated</c:v>
                </c:pt>
                <c:pt idx="3">
                  <c:v>Poor</c:v>
                </c:pt>
                <c:pt idx="4">
                  <c:v>Very Good</c:v>
                </c:pt>
                <c:pt idx="5">
                  <c:v>Very Poor</c:v>
                </c:pt>
              </c:strCache>
            </c:strRef>
          </c:cat>
          <c:val>
            <c:numRef>
              <c:f>Sheet2!$L$3:$L$8</c:f>
              <c:numCache>
                <c:formatCode>General</c:formatCode>
                <c:ptCount val="6"/>
                <c:pt idx="0">
                  <c:v>190</c:v>
                </c:pt>
                <c:pt idx="1">
                  <c:v>89</c:v>
                </c:pt>
                <c:pt idx="2">
                  <c:v>35</c:v>
                </c:pt>
                <c:pt idx="3">
                  <c:v>58</c:v>
                </c:pt>
                <c:pt idx="4">
                  <c:v>49</c:v>
                </c:pt>
                <c:pt idx="5">
                  <c:v>20</c:v>
                </c:pt>
              </c:numCache>
            </c:numRef>
          </c:val>
          <c:extLst>
            <c:ext xmlns:c16="http://schemas.microsoft.com/office/drawing/2014/chart" uri="{C3380CC4-5D6E-409C-BE32-E72D297353CC}">
              <c16:uniqueId val="{00000000-7FD6-4EB4-8866-B82290555C5D}"/>
            </c:ext>
          </c:extLst>
        </c:ser>
        <c:ser>
          <c:idx val="1"/>
          <c:order val="1"/>
          <c:tx>
            <c:strRef>
              <c:f>Sheet2!$M$2</c:f>
              <c:strCache>
                <c:ptCount val="1"/>
                <c:pt idx="0">
                  <c:v>Male</c:v>
                </c:pt>
              </c:strCache>
            </c:strRef>
          </c:tx>
          <c:spPr>
            <a:solidFill>
              <a:schemeClr val="tx2">
                <a:lumMod val="75000"/>
                <a:lumOff val="2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solidFill>
                    <a:latin typeface="Georgia Pro Cond Black" panose="02040A06050405020203" pitchFamily="18"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Sheet2!$K$3:$K$8</c:f>
              <c:strCache>
                <c:ptCount val="6"/>
                <c:pt idx="0">
                  <c:v>Average</c:v>
                </c:pt>
                <c:pt idx="1">
                  <c:v>Good</c:v>
                </c:pt>
                <c:pt idx="2">
                  <c:v>Not Rated</c:v>
                </c:pt>
                <c:pt idx="3">
                  <c:v>Poor</c:v>
                </c:pt>
                <c:pt idx="4">
                  <c:v>Very Good</c:v>
                </c:pt>
                <c:pt idx="5">
                  <c:v>Very Poor</c:v>
                </c:pt>
              </c:strCache>
            </c:strRef>
          </c:cat>
          <c:val>
            <c:numRef>
              <c:f>Sheet2!$M$3:$M$8</c:f>
              <c:numCache>
                <c:formatCode>General</c:formatCode>
                <c:ptCount val="6"/>
                <c:pt idx="0">
                  <c:v>212</c:v>
                </c:pt>
                <c:pt idx="1">
                  <c:v>82</c:v>
                </c:pt>
                <c:pt idx="2">
                  <c:v>34</c:v>
                </c:pt>
                <c:pt idx="3">
                  <c:v>70</c:v>
                </c:pt>
                <c:pt idx="4">
                  <c:v>36</c:v>
                </c:pt>
                <c:pt idx="5">
                  <c:v>31</c:v>
                </c:pt>
              </c:numCache>
            </c:numRef>
          </c:val>
          <c:extLst>
            <c:ext xmlns:c16="http://schemas.microsoft.com/office/drawing/2014/chart" uri="{C3380CC4-5D6E-409C-BE32-E72D297353CC}">
              <c16:uniqueId val="{00000001-7FD6-4EB4-8866-B82290555C5D}"/>
            </c:ext>
          </c:extLst>
        </c:ser>
        <c:ser>
          <c:idx val="2"/>
          <c:order val="2"/>
          <c:tx>
            <c:strRef>
              <c:f>Sheet2!$N$2</c:f>
              <c:strCache>
                <c:ptCount val="1"/>
                <c:pt idx="0">
                  <c:v>Undefined</c:v>
                </c:pt>
              </c:strCache>
            </c:strRef>
          </c:tx>
          <c:spPr>
            <a:solidFill>
              <a:schemeClr val="bg2">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solidFill>
                    <a:latin typeface="Georgia Pro Cond Black" panose="02040A06050405020203" pitchFamily="18"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Sheet2!$K$3:$K$8</c:f>
              <c:strCache>
                <c:ptCount val="6"/>
                <c:pt idx="0">
                  <c:v>Average</c:v>
                </c:pt>
                <c:pt idx="1">
                  <c:v>Good</c:v>
                </c:pt>
                <c:pt idx="2">
                  <c:v>Not Rated</c:v>
                </c:pt>
                <c:pt idx="3">
                  <c:v>Poor</c:v>
                </c:pt>
                <c:pt idx="4">
                  <c:v>Very Good</c:v>
                </c:pt>
                <c:pt idx="5">
                  <c:v>Very Poor</c:v>
                </c:pt>
              </c:strCache>
            </c:strRef>
          </c:cat>
          <c:val>
            <c:numRef>
              <c:f>Sheet2!$N$3:$N$8</c:f>
              <c:numCache>
                <c:formatCode>General</c:formatCode>
                <c:ptCount val="6"/>
                <c:pt idx="0">
                  <c:v>18</c:v>
                </c:pt>
                <c:pt idx="1">
                  <c:v>9</c:v>
                </c:pt>
                <c:pt idx="2">
                  <c:v>2</c:v>
                </c:pt>
                <c:pt idx="3">
                  <c:v>3</c:v>
                </c:pt>
                <c:pt idx="4">
                  <c:v>5</c:v>
                </c:pt>
                <c:pt idx="5">
                  <c:v>3</c:v>
                </c:pt>
              </c:numCache>
            </c:numRef>
          </c:val>
          <c:extLst>
            <c:ext xmlns:c16="http://schemas.microsoft.com/office/drawing/2014/chart" uri="{C3380CC4-5D6E-409C-BE32-E72D297353CC}">
              <c16:uniqueId val="{00000002-7FD6-4EB4-8866-B82290555C5D}"/>
            </c:ext>
          </c:extLst>
        </c:ser>
        <c:dLbls>
          <c:dLblPos val="outEnd"/>
          <c:showLegendKey val="0"/>
          <c:showVal val="1"/>
          <c:showCatName val="0"/>
          <c:showSerName val="0"/>
          <c:showPercent val="0"/>
          <c:showBubbleSize val="0"/>
        </c:dLbls>
        <c:gapWidth val="63"/>
        <c:overlap val="-27"/>
        <c:axId val="1612531487"/>
        <c:axId val="1612539647"/>
      </c:barChart>
      <c:catAx>
        <c:axId val="16125314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1" i="0" u="none" strike="noStrike" kern="1200" baseline="0">
                <a:solidFill>
                  <a:schemeClr val="tx1"/>
                </a:solidFill>
                <a:latin typeface="Georgia Pro Cond Black" panose="02040A06050405020203" pitchFamily="18" charset="0"/>
                <a:ea typeface="+mn-ea"/>
                <a:cs typeface="+mn-cs"/>
              </a:defRPr>
            </a:pPr>
            <a:endParaRPr lang="en-US"/>
          </a:p>
        </c:txPr>
        <c:crossAx val="1612539647"/>
        <c:crosses val="autoZero"/>
        <c:auto val="1"/>
        <c:lblAlgn val="ctr"/>
        <c:lblOffset val="100"/>
        <c:noMultiLvlLbl val="0"/>
      </c:catAx>
      <c:valAx>
        <c:axId val="1612539647"/>
        <c:scaling>
          <c:orientation val="minMax"/>
        </c:scaling>
        <c:delete val="1"/>
        <c:axPos val="l"/>
        <c:numFmt formatCode="General" sourceLinked="1"/>
        <c:majorTickMark val="none"/>
        <c:minorTickMark val="none"/>
        <c:tickLblPos val="nextTo"/>
        <c:crossAx val="161253148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Georgia Pro Cond Black" panose="02040A06050405020203" pitchFamily="18" charset="0"/>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a:scene3d>
      <a:camera prst="orthographicFront"/>
      <a:lightRig rig="threePt" dir="t"/>
    </a:scene3d>
    <a:sp3d>
      <a:bevelT/>
    </a:sp3d>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tx>
            <c:strRef>
              <c:f>Sheet2!$C$25</c:f>
              <c:strCache>
                <c:ptCount val="1"/>
              </c:strCache>
            </c:strRef>
          </c:tx>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c:spPr>
          <c:dPt>
            <c:idx val="0"/>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01-DC00-4C1F-B785-B003CD7F39B6}"/>
              </c:ext>
            </c:extLst>
          </c:dPt>
          <c:dPt>
            <c:idx val="1"/>
            <c:bubble3D val="0"/>
            <c:spPr>
              <a:solidFill>
                <a:schemeClr val="accent6">
                  <a:lumMod val="20000"/>
                  <a:lumOff val="80000"/>
                </a:schemeClr>
              </a:solidFill>
              <a:ln w="19050">
                <a:solidFill>
                  <a:schemeClr val="lt1"/>
                </a:solidFill>
              </a:ln>
              <a:effectLst/>
            </c:spPr>
            <c:extLst>
              <c:ext xmlns:c16="http://schemas.microsoft.com/office/drawing/2014/chart" uri="{C3380CC4-5D6E-409C-BE32-E72D297353CC}">
                <c16:uniqueId val="{00000003-DC00-4C1F-B785-B003CD7F39B6}"/>
              </c:ext>
            </c:extLst>
          </c:dPt>
          <c:dPt>
            <c:idx val="2"/>
            <c:bubble3D val="0"/>
            <c:spPr>
              <a:solidFill>
                <a:srgbClr val="C00000"/>
              </a:solidFill>
              <a:ln w="19050">
                <a:solidFill>
                  <a:schemeClr val="lt1"/>
                </a:solidFill>
              </a:ln>
              <a:effectLst/>
            </c:spPr>
            <c:extLst>
              <c:ext xmlns:c16="http://schemas.microsoft.com/office/drawing/2014/chart" uri="{C3380CC4-5D6E-409C-BE32-E72D297353CC}">
                <c16:uniqueId val="{00000005-DC00-4C1F-B785-B003CD7F39B6}"/>
              </c:ext>
            </c:extLst>
          </c:dPt>
          <c:dLbls>
            <c:dLbl>
              <c:idx val="0"/>
              <c:layout>
                <c:manualLayout>
                  <c:x val="0.10192991703564358"/>
                  <c:y val="5.110249957231995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DC00-4C1F-B785-B003CD7F39B6}"/>
                </c:ext>
              </c:extLst>
            </c:dLbl>
            <c:dLbl>
              <c:idx val="1"/>
              <c:layout>
                <c:manualLayout>
                  <c:x val="-0.10005851222302063"/>
                  <c:y val="-1.161825877979019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DC00-4C1F-B785-B003CD7F39B6}"/>
                </c:ext>
              </c:extLst>
            </c:dLbl>
            <c:dLbl>
              <c:idx val="2"/>
              <c:layout>
                <c:manualLayout>
                  <c:x val="5.0925337632079971E-17"/>
                  <c:y val="-9.259259259259258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DC00-4C1F-B785-B003CD7F39B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Georgia Pro Cond Black" panose="02040A06050405020203" pitchFamily="18"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extLst>
          </c:dLbls>
          <c:cat>
            <c:strRef>
              <c:f>Sheet2!$B$26:$B$28</c:f>
              <c:strCache>
                <c:ptCount val="3"/>
                <c:pt idx="0">
                  <c:v>Male</c:v>
                </c:pt>
                <c:pt idx="1">
                  <c:v>Female</c:v>
                </c:pt>
                <c:pt idx="2">
                  <c:v>Undefined</c:v>
                </c:pt>
              </c:strCache>
            </c:strRef>
          </c:cat>
          <c:val>
            <c:numRef>
              <c:f>Sheet2!$C$26:$C$28</c:f>
              <c:numCache>
                <c:formatCode>0.00%</c:formatCode>
                <c:ptCount val="3"/>
                <c:pt idx="0">
                  <c:v>0.49878513279636599</c:v>
                </c:pt>
                <c:pt idx="1">
                  <c:v>0.45625596013520231</c:v>
                </c:pt>
                <c:pt idx="2">
                  <c:v>4.4958907068431711E-2</c:v>
                </c:pt>
              </c:numCache>
            </c:numRef>
          </c:val>
          <c:extLst>
            <c:ext xmlns:c16="http://schemas.microsoft.com/office/drawing/2014/chart" uri="{C3380CC4-5D6E-409C-BE32-E72D297353CC}">
              <c16:uniqueId val="{00000006-DC00-4C1F-B785-B003CD7F39B6}"/>
            </c:ext>
          </c:extLst>
        </c:ser>
        <c:dLbls>
          <c:showLegendKey val="0"/>
          <c:showVal val="1"/>
          <c:showCatName val="0"/>
          <c:showSerName val="0"/>
          <c:showPercent val="0"/>
          <c:showBubbleSize val="0"/>
          <c:showLeaderLines val="0"/>
        </c:dLbls>
        <c:firstSliceAng val="0"/>
        <c:holeSize val="75"/>
      </c:doughnutChart>
      <c:spPr>
        <a:noFill/>
        <a:ln>
          <a:noFill/>
        </a:ln>
        <a:effectLst/>
      </c:spPr>
    </c:plotArea>
    <c:legend>
      <c:legendPos val="b"/>
      <c:overlay val="1"/>
      <c:spPr>
        <a:noFill/>
        <a:ln>
          <a:noFill/>
        </a:ln>
        <a:effectLst/>
      </c:spPr>
      <c:txPr>
        <a:bodyPr rot="0" spcFirstLastPara="1" vertOverflow="ellipsis" vert="horz" wrap="square" anchor="ctr" anchorCtr="1"/>
        <a:lstStyle/>
        <a:p>
          <a:pPr rtl="0">
            <a:defRPr sz="1100" b="1" i="0" u="none" strike="noStrike" kern="1200" baseline="0">
              <a:solidFill>
                <a:schemeClr val="tx1"/>
              </a:solidFill>
              <a:latin typeface="Georgia Pro Cond Black" panose="02040A06050405020203" pitchFamily="18" charset="0"/>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a:scene3d>
      <a:camera prst="orthographicFront"/>
      <a:lightRig rig="threePt" dir="t"/>
    </a:scene3d>
    <a:sp3d>
      <a:bevelT/>
    </a:sp3d>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chemeClr val="accent4">
                  <a:lumMod val="75000"/>
                </a:schemeClr>
              </a:solidFill>
              <a:ln w="19050">
                <a:solidFill>
                  <a:schemeClr val="lt1"/>
                </a:solidFill>
              </a:ln>
              <a:effectLst/>
            </c:spPr>
            <c:extLst>
              <c:ext xmlns:c16="http://schemas.microsoft.com/office/drawing/2014/chart" uri="{C3380CC4-5D6E-409C-BE32-E72D297353CC}">
                <c16:uniqueId val="{00000001-B952-483B-A469-6B26589A4649}"/>
              </c:ext>
            </c:extLst>
          </c:dPt>
          <c:dPt>
            <c:idx val="1"/>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3-B952-483B-A469-6B26589A4649}"/>
              </c:ext>
            </c:extLst>
          </c:dPt>
          <c:dPt>
            <c:idx val="2"/>
            <c:bubble3D val="0"/>
            <c:spPr>
              <a:solidFill>
                <a:schemeClr val="accent5">
                  <a:lumMod val="75000"/>
                </a:schemeClr>
              </a:solidFill>
              <a:ln w="19050">
                <a:solidFill>
                  <a:schemeClr val="lt1"/>
                </a:solidFill>
              </a:ln>
              <a:effectLst/>
            </c:spPr>
            <c:extLst>
              <c:ext xmlns:c16="http://schemas.microsoft.com/office/drawing/2014/chart" uri="{C3380CC4-5D6E-409C-BE32-E72D297353CC}">
                <c16:uniqueId val="{00000005-B952-483B-A469-6B26589A4649}"/>
              </c:ext>
            </c:extLst>
          </c:dPt>
          <c:dLbls>
            <c:dLbl>
              <c:idx val="0"/>
              <c:layout>
                <c:manualLayout>
                  <c:x val="1.9627494741833562E-2"/>
                  <c:y val="9.132438730922029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Georgia Pro Cond Black" panose="02040A06050405020203" pitchFamily="18" charset="0"/>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29824809599130603"/>
                      <c:h val="0.17584161664067041"/>
                    </c:manualLayout>
                  </c15:layout>
                </c:ext>
                <c:ext xmlns:c16="http://schemas.microsoft.com/office/drawing/2014/chart" uri="{C3380CC4-5D6E-409C-BE32-E72D297353CC}">
                  <c16:uniqueId val="{00000001-B952-483B-A469-6B26589A4649}"/>
                </c:ext>
              </c:extLst>
            </c:dLbl>
            <c:dLbl>
              <c:idx val="1"/>
              <c:layout>
                <c:manualLayout>
                  <c:x val="-8.8456503292939415E-2"/>
                  <c:y val="-0.1790954647573331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Georgia Pro Cond Black" panose="02040A06050405020203" pitchFamily="18" charset="0"/>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28423907041356228"/>
                      <c:h val="0.17584161664067041"/>
                    </c:manualLayout>
                  </c15:layout>
                </c:ext>
                <c:ext xmlns:c16="http://schemas.microsoft.com/office/drawing/2014/chart" uri="{C3380CC4-5D6E-409C-BE32-E72D297353CC}">
                  <c16:uniqueId val="{00000003-B952-483B-A469-6B26589A4649}"/>
                </c:ext>
              </c:extLst>
            </c:dLbl>
            <c:dLbl>
              <c:idx val="2"/>
              <c:layout>
                <c:manualLayout>
                  <c:x val="1.565302833048059E-2"/>
                  <c:y val="8.973818852524480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Georgia Pro Cond Black" panose="02040A06050405020203" pitchFamily="18" charset="0"/>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2765113796331537"/>
                      <c:h val="0.17584161664067041"/>
                    </c:manualLayout>
                  </c15:layout>
                </c:ext>
                <c:ext xmlns:c16="http://schemas.microsoft.com/office/drawing/2014/chart" uri="{C3380CC4-5D6E-409C-BE32-E72D297353CC}">
                  <c16:uniqueId val="{00000005-B952-483B-A469-6B26589A464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Georgia Pro Cond Black" panose="02040A06050405020203" pitchFamily="18" charset="0"/>
                    <a:ea typeface="+mn-ea"/>
                    <a:cs typeface="+mn-cs"/>
                  </a:defRPr>
                </a:pPr>
                <a:endParaRPr lang="en-US"/>
              </a:p>
            </c:txPr>
            <c:dLblPos val="bestFit"/>
            <c:showLegendKey val="0"/>
            <c:showVal val="1"/>
            <c:showCatName val="0"/>
            <c:showSerName val="0"/>
            <c:showPercent val="0"/>
            <c:showBubbleSize val="0"/>
            <c:showLeaderLines val="0"/>
            <c:extLst>
              <c:ext xmlns:c15="http://schemas.microsoft.com/office/drawing/2012/chart" uri="{CE6537A1-D6FC-4f65-9D91-7224C49458BB}"/>
            </c:extLst>
          </c:dLbls>
          <c:cat>
            <c:strRef>
              <c:f>Sheet2!$B$34:$B$36</c:f>
              <c:strCache>
                <c:ptCount val="3"/>
                <c:pt idx="0">
                  <c:v>Abuja</c:v>
                </c:pt>
                <c:pt idx="1">
                  <c:v>Kaduna</c:v>
                </c:pt>
                <c:pt idx="2">
                  <c:v>Lagos</c:v>
                </c:pt>
              </c:strCache>
            </c:strRef>
          </c:cat>
          <c:val>
            <c:numRef>
              <c:f>Sheet2!$C$34:$C$36</c:f>
              <c:numCache>
                <c:formatCode>_(* #,##0.00_);_(* \(#,##0.00\);_(* "-"??_);_(@_)</c:formatCode>
                <c:ptCount val="3"/>
                <c:pt idx="0">
                  <c:v>9613730.5199999958</c:v>
                </c:pt>
                <c:pt idx="1">
                  <c:v>9910941.3599999994</c:v>
                </c:pt>
                <c:pt idx="2">
                  <c:v>6866679.7199999969</c:v>
                </c:pt>
              </c:numCache>
            </c:numRef>
          </c:val>
          <c:extLst>
            <c:ext xmlns:c16="http://schemas.microsoft.com/office/drawing/2014/chart" uri="{C3380CC4-5D6E-409C-BE32-E72D297353CC}">
              <c16:uniqueId val="{00000006-B952-483B-A469-6B26589A4649}"/>
            </c:ext>
          </c:extLst>
        </c:ser>
        <c:dLbls>
          <c:dLblPos val="bestFit"/>
          <c:showLegendKey val="0"/>
          <c:showVal val="1"/>
          <c:showCatName val="0"/>
          <c:showSerName val="0"/>
          <c:showPercent val="0"/>
          <c:showBubbleSize val="0"/>
          <c:showLeaderLines val="0"/>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1100" b="0" i="0" u="none" strike="noStrike" kern="1200" baseline="0">
              <a:solidFill>
                <a:schemeClr val="tx1"/>
              </a:solidFill>
              <a:latin typeface="Georgia Pro Cond Black" panose="02040A06050405020203" pitchFamily="18"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scene3d>
      <a:camera prst="orthographicFront"/>
      <a:lightRig rig="threePt" dir="t"/>
    </a:scene3d>
    <a:sp3d>
      <a:bevelT/>
    </a:sp3d>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226382</xdr:colOff>
      <xdr:row>0</xdr:row>
      <xdr:rowOff>92988</xdr:rowOff>
    </xdr:from>
    <xdr:to>
      <xdr:col>14</xdr:col>
      <xdr:colOff>322790</xdr:colOff>
      <xdr:row>5</xdr:row>
      <xdr:rowOff>37797</xdr:rowOff>
    </xdr:to>
    <xdr:sp macro="" textlink="">
      <xdr:nvSpPr>
        <xdr:cNvPr id="2" name="TextBox 1">
          <a:extLst>
            <a:ext uri="{FF2B5EF4-FFF2-40B4-BE49-F238E27FC236}">
              <a16:creationId xmlns:a16="http://schemas.microsoft.com/office/drawing/2014/main" id="{BB7DAF6E-C9D5-4F67-A768-8A5EF4576B0E}"/>
            </a:ext>
          </a:extLst>
        </xdr:cNvPr>
        <xdr:cNvSpPr txBox="1"/>
      </xdr:nvSpPr>
      <xdr:spPr>
        <a:xfrm>
          <a:off x="1771549" y="92988"/>
          <a:ext cx="11515824" cy="8443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6000" b="1">
              <a:solidFill>
                <a:schemeClr val="bg1"/>
              </a:solidFill>
              <a:latin typeface="Georgia Pro Cond Black" panose="02040A06050405020203" pitchFamily="18" charset="0"/>
            </a:rPr>
            <a:t>Palmora Group HR Analysis</a:t>
          </a:r>
        </a:p>
      </xdr:txBody>
    </xdr:sp>
    <xdr:clientData/>
  </xdr:twoCellAnchor>
  <xdr:twoCellAnchor>
    <xdr:from>
      <xdr:col>0</xdr:col>
      <xdr:colOff>5294</xdr:colOff>
      <xdr:row>5</xdr:row>
      <xdr:rowOff>7938</xdr:rowOff>
    </xdr:from>
    <xdr:to>
      <xdr:col>1</xdr:col>
      <xdr:colOff>465351</xdr:colOff>
      <xdr:row>9</xdr:row>
      <xdr:rowOff>134938</xdr:rowOff>
    </xdr:to>
    <xdr:sp macro="" textlink="">
      <xdr:nvSpPr>
        <xdr:cNvPr id="3" name="Rectangle: Rounded Corners 2">
          <a:extLst>
            <a:ext uri="{FF2B5EF4-FFF2-40B4-BE49-F238E27FC236}">
              <a16:creationId xmlns:a16="http://schemas.microsoft.com/office/drawing/2014/main" id="{70A05906-F75F-4295-B6EA-9E91A66A0AC3}"/>
            </a:ext>
          </a:extLst>
        </xdr:cNvPr>
        <xdr:cNvSpPr/>
      </xdr:nvSpPr>
      <xdr:spPr>
        <a:xfrm>
          <a:off x="5294" y="907521"/>
          <a:ext cx="2005224" cy="846667"/>
        </a:xfrm>
        <a:prstGeom prst="roundRect">
          <a:avLst/>
        </a:prstGeom>
        <a:gradFill flip="none" rotWithShape="1">
          <a:gsLst>
            <a:gs pos="0">
              <a:srgbClr val="92D050">
                <a:tint val="66000"/>
                <a:satMod val="160000"/>
              </a:srgbClr>
            </a:gs>
            <a:gs pos="50000">
              <a:srgbClr val="92D050">
                <a:tint val="44500"/>
                <a:satMod val="160000"/>
              </a:srgbClr>
            </a:gs>
            <a:gs pos="100000">
              <a:srgbClr val="92D050">
                <a:tint val="23500"/>
                <a:satMod val="160000"/>
              </a:srgbClr>
            </a:gs>
          </a:gsLst>
          <a:lin ang="5400000" scaled="1"/>
          <a:tileRect/>
        </a:gradFill>
        <a:ln>
          <a:prstDash val="sysDash"/>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455083</xdr:colOff>
      <xdr:row>5</xdr:row>
      <xdr:rowOff>9522</xdr:rowOff>
    </xdr:from>
    <xdr:to>
      <xdr:col>5</xdr:col>
      <xdr:colOff>10584</xdr:colOff>
      <xdr:row>9</xdr:row>
      <xdr:rowOff>136522</xdr:rowOff>
    </xdr:to>
    <xdr:sp macro="" textlink="">
      <xdr:nvSpPr>
        <xdr:cNvPr id="4" name="Rectangle: Rounded Corners 3">
          <a:extLst>
            <a:ext uri="{FF2B5EF4-FFF2-40B4-BE49-F238E27FC236}">
              <a16:creationId xmlns:a16="http://schemas.microsoft.com/office/drawing/2014/main" id="{FFF1A6A7-723A-450E-9E1D-430BAC59C1F8}"/>
            </a:ext>
          </a:extLst>
        </xdr:cNvPr>
        <xdr:cNvSpPr/>
      </xdr:nvSpPr>
      <xdr:spPr>
        <a:xfrm>
          <a:off x="2000250" y="909105"/>
          <a:ext cx="1926167" cy="846667"/>
        </a:xfrm>
        <a:prstGeom prst="roundRect">
          <a:avLst/>
        </a:prstGeom>
        <a:gradFill flip="none" rotWithShape="1">
          <a:gsLst>
            <a:gs pos="0">
              <a:srgbClr val="92D050">
                <a:tint val="66000"/>
                <a:satMod val="160000"/>
              </a:srgbClr>
            </a:gs>
            <a:gs pos="50000">
              <a:srgbClr val="92D050">
                <a:tint val="44500"/>
                <a:satMod val="160000"/>
              </a:srgbClr>
            </a:gs>
            <a:gs pos="100000">
              <a:srgbClr val="92D050">
                <a:tint val="23500"/>
                <a:satMod val="160000"/>
              </a:srgbClr>
            </a:gs>
          </a:gsLst>
          <a:lin ang="5400000" scaled="1"/>
          <a:tileRect/>
        </a:gradFill>
        <a:ln>
          <a:prstDash val="sysDash"/>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10584</xdr:colOff>
      <xdr:row>5</xdr:row>
      <xdr:rowOff>19047</xdr:rowOff>
    </xdr:from>
    <xdr:to>
      <xdr:col>6</xdr:col>
      <xdr:colOff>603250</xdr:colOff>
      <xdr:row>9</xdr:row>
      <xdr:rowOff>146047</xdr:rowOff>
    </xdr:to>
    <xdr:sp macro="" textlink="">
      <xdr:nvSpPr>
        <xdr:cNvPr id="5" name="Rectangle: Rounded Corners 4">
          <a:extLst>
            <a:ext uri="{FF2B5EF4-FFF2-40B4-BE49-F238E27FC236}">
              <a16:creationId xmlns:a16="http://schemas.microsoft.com/office/drawing/2014/main" id="{52A015F7-6844-41A7-8415-0EB2EEA42607}"/>
            </a:ext>
          </a:extLst>
        </xdr:cNvPr>
        <xdr:cNvSpPr/>
      </xdr:nvSpPr>
      <xdr:spPr>
        <a:xfrm>
          <a:off x="3926417" y="918630"/>
          <a:ext cx="2000250" cy="846667"/>
        </a:xfrm>
        <a:prstGeom prst="roundRect">
          <a:avLst/>
        </a:prstGeom>
        <a:gradFill flip="none" rotWithShape="1">
          <a:gsLst>
            <a:gs pos="0">
              <a:srgbClr val="92D050">
                <a:tint val="66000"/>
                <a:satMod val="160000"/>
              </a:srgbClr>
            </a:gs>
            <a:gs pos="50000">
              <a:srgbClr val="92D050">
                <a:tint val="44500"/>
                <a:satMod val="160000"/>
              </a:srgbClr>
            </a:gs>
            <a:gs pos="100000">
              <a:srgbClr val="92D050">
                <a:tint val="23500"/>
                <a:satMod val="160000"/>
              </a:srgbClr>
            </a:gs>
          </a:gsLst>
          <a:lin ang="5400000" scaled="1"/>
          <a:tileRect/>
        </a:gradFill>
        <a:ln>
          <a:prstDash val="sysDash"/>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603250</xdr:colOff>
      <xdr:row>5</xdr:row>
      <xdr:rowOff>12700</xdr:rowOff>
    </xdr:from>
    <xdr:to>
      <xdr:col>7</xdr:col>
      <xdr:colOff>1312332</xdr:colOff>
      <xdr:row>9</xdr:row>
      <xdr:rowOff>139700</xdr:rowOff>
    </xdr:to>
    <xdr:sp macro="" textlink="">
      <xdr:nvSpPr>
        <xdr:cNvPr id="6" name="Rectangle: Rounded Corners 5">
          <a:extLst>
            <a:ext uri="{FF2B5EF4-FFF2-40B4-BE49-F238E27FC236}">
              <a16:creationId xmlns:a16="http://schemas.microsoft.com/office/drawing/2014/main" id="{87E56839-8A79-4773-B1BB-0A54CB7B63DE}"/>
            </a:ext>
          </a:extLst>
        </xdr:cNvPr>
        <xdr:cNvSpPr/>
      </xdr:nvSpPr>
      <xdr:spPr>
        <a:xfrm>
          <a:off x="6159500" y="912283"/>
          <a:ext cx="2063749" cy="846667"/>
        </a:xfrm>
        <a:prstGeom prst="roundRect">
          <a:avLst/>
        </a:prstGeom>
        <a:gradFill flip="none" rotWithShape="1">
          <a:gsLst>
            <a:gs pos="0">
              <a:srgbClr val="92D050">
                <a:tint val="66000"/>
                <a:satMod val="160000"/>
              </a:srgbClr>
            </a:gs>
            <a:gs pos="50000">
              <a:srgbClr val="92D050">
                <a:tint val="44500"/>
                <a:satMod val="160000"/>
              </a:srgbClr>
            </a:gs>
            <a:gs pos="100000">
              <a:srgbClr val="92D050">
                <a:tint val="23500"/>
                <a:satMod val="160000"/>
              </a:srgbClr>
            </a:gs>
          </a:gsLst>
          <a:lin ang="5400000" scaled="1"/>
          <a:tileRect/>
        </a:gradFill>
        <a:ln>
          <a:prstDash val="sysDash"/>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1312333</xdr:colOff>
      <xdr:row>5</xdr:row>
      <xdr:rowOff>6349</xdr:rowOff>
    </xdr:from>
    <xdr:to>
      <xdr:col>10</xdr:col>
      <xdr:colOff>1090083</xdr:colOff>
      <xdr:row>9</xdr:row>
      <xdr:rowOff>133349</xdr:rowOff>
    </xdr:to>
    <xdr:sp macro="" textlink="">
      <xdr:nvSpPr>
        <xdr:cNvPr id="7" name="Rectangle: Rounded Corners 6">
          <a:extLst>
            <a:ext uri="{FF2B5EF4-FFF2-40B4-BE49-F238E27FC236}">
              <a16:creationId xmlns:a16="http://schemas.microsoft.com/office/drawing/2014/main" id="{E0742C1F-213D-4E0A-81AA-1C448071669A}"/>
            </a:ext>
          </a:extLst>
        </xdr:cNvPr>
        <xdr:cNvSpPr/>
      </xdr:nvSpPr>
      <xdr:spPr>
        <a:xfrm>
          <a:off x="8417983" y="927099"/>
          <a:ext cx="2114550" cy="863600"/>
        </a:xfrm>
        <a:prstGeom prst="roundRect">
          <a:avLst/>
        </a:prstGeom>
        <a:gradFill flip="none" rotWithShape="1">
          <a:gsLst>
            <a:gs pos="0">
              <a:srgbClr val="92D050">
                <a:tint val="66000"/>
                <a:satMod val="160000"/>
              </a:srgbClr>
            </a:gs>
            <a:gs pos="50000">
              <a:srgbClr val="92D050">
                <a:tint val="44500"/>
                <a:satMod val="160000"/>
              </a:srgbClr>
            </a:gs>
            <a:gs pos="100000">
              <a:srgbClr val="92D050">
                <a:tint val="23500"/>
                <a:satMod val="160000"/>
              </a:srgbClr>
            </a:gs>
          </a:gsLst>
          <a:lin ang="5400000" scaled="1"/>
          <a:tileRect/>
        </a:gradFill>
        <a:ln>
          <a:prstDash val="sysDash"/>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1079501</xdr:colOff>
      <xdr:row>5</xdr:row>
      <xdr:rowOff>7936</xdr:rowOff>
    </xdr:from>
    <xdr:to>
      <xdr:col>13</xdr:col>
      <xdr:colOff>182569</xdr:colOff>
      <xdr:row>9</xdr:row>
      <xdr:rowOff>134936</xdr:rowOff>
    </xdr:to>
    <xdr:sp macro="" textlink="">
      <xdr:nvSpPr>
        <xdr:cNvPr id="8" name="Rectangle: Rounded Corners 7">
          <a:extLst>
            <a:ext uri="{FF2B5EF4-FFF2-40B4-BE49-F238E27FC236}">
              <a16:creationId xmlns:a16="http://schemas.microsoft.com/office/drawing/2014/main" id="{12E415EB-3C1F-483A-85E1-5B313BA04C79}"/>
            </a:ext>
          </a:extLst>
        </xdr:cNvPr>
        <xdr:cNvSpPr/>
      </xdr:nvSpPr>
      <xdr:spPr>
        <a:xfrm>
          <a:off x="10521951" y="928686"/>
          <a:ext cx="2436818" cy="863600"/>
        </a:xfrm>
        <a:prstGeom prst="roundRect">
          <a:avLst/>
        </a:prstGeom>
        <a:gradFill flip="none" rotWithShape="1">
          <a:gsLst>
            <a:gs pos="0">
              <a:srgbClr val="92D050">
                <a:tint val="66000"/>
                <a:satMod val="160000"/>
              </a:srgbClr>
            </a:gs>
            <a:gs pos="50000">
              <a:srgbClr val="92D050">
                <a:tint val="44500"/>
                <a:satMod val="160000"/>
              </a:srgbClr>
            </a:gs>
            <a:gs pos="100000">
              <a:srgbClr val="92D050">
                <a:tint val="23500"/>
                <a:satMod val="160000"/>
              </a:srgbClr>
            </a:gs>
          </a:gsLst>
          <a:lin ang="5400000" scaled="1"/>
          <a:tileRect/>
        </a:gradFill>
        <a:ln>
          <a:prstDash val="sysDash"/>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169333</xdr:colOff>
      <xdr:row>5</xdr:row>
      <xdr:rowOff>9523</xdr:rowOff>
    </xdr:from>
    <xdr:to>
      <xdr:col>16</xdr:col>
      <xdr:colOff>7</xdr:colOff>
      <xdr:row>9</xdr:row>
      <xdr:rowOff>136523</xdr:rowOff>
    </xdr:to>
    <xdr:sp macro="" textlink="">
      <xdr:nvSpPr>
        <xdr:cNvPr id="9" name="Rectangle: Rounded Corners 8">
          <a:extLst>
            <a:ext uri="{FF2B5EF4-FFF2-40B4-BE49-F238E27FC236}">
              <a16:creationId xmlns:a16="http://schemas.microsoft.com/office/drawing/2014/main" id="{9855C324-CAD2-454B-AE6E-8BCF07897338}"/>
            </a:ext>
          </a:extLst>
        </xdr:cNvPr>
        <xdr:cNvSpPr/>
      </xdr:nvSpPr>
      <xdr:spPr>
        <a:xfrm>
          <a:off x="12945533" y="930273"/>
          <a:ext cx="1970624" cy="863600"/>
        </a:xfrm>
        <a:prstGeom prst="roundRect">
          <a:avLst/>
        </a:prstGeom>
        <a:gradFill flip="none" rotWithShape="1">
          <a:gsLst>
            <a:gs pos="0">
              <a:srgbClr val="92D050">
                <a:tint val="66000"/>
                <a:satMod val="160000"/>
              </a:srgbClr>
            </a:gs>
            <a:gs pos="50000">
              <a:srgbClr val="92D050">
                <a:tint val="44500"/>
                <a:satMod val="160000"/>
              </a:srgbClr>
            </a:gs>
            <a:gs pos="100000">
              <a:srgbClr val="92D050">
                <a:tint val="23500"/>
                <a:satMod val="160000"/>
              </a:srgbClr>
            </a:gs>
          </a:gsLst>
          <a:lin ang="5400000" scaled="1"/>
          <a:tileRect/>
        </a:gradFill>
        <a:ln>
          <a:prstDash val="sysDash"/>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158751</xdr:colOff>
      <xdr:row>5</xdr:row>
      <xdr:rowOff>23812</xdr:rowOff>
    </xdr:from>
    <xdr:to>
      <xdr:col>1</xdr:col>
      <xdr:colOff>435928</xdr:colOff>
      <xdr:row>10</xdr:row>
      <xdr:rowOff>25399</xdr:rowOff>
    </xdr:to>
    <xdr:sp macro="" textlink="">
      <xdr:nvSpPr>
        <xdr:cNvPr id="10" name="TextBox 9">
          <a:extLst>
            <a:ext uri="{FF2B5EF4-FFF2-40B4-BE49-F238E27FC236}">
              <a16:creationId xmlns:a16="http://schemas.microsoft.com/office/drawing/2014/main" id="{2E40D5E9-FE49-4080-9808-A1A6056D3CC4}"/>
            </a:ext>
          </a:extLst>
        </xdr:cNvPr>
        <xdr:cNvSpPr txBox="1"/>
      </xdr:nvSpPr>
      <xdr:spPr>
        <a:xfrm>
          <a:off x="158751" y="944562"/>
          <a:ext cx="1921827" cy="9223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solidFill>
                <a:schemeClr val="tx1"/>
              </a:solidFill>
              <a:latin typeface="Georgia Pro Cond Black" panose="02040A06050405020203" pitchFamily="18" charset="0"/>
            </a:rPr>
            <a:t>Total</a:t>
          </a:r>
          <a:r>
            <a:rPr lang="en-US" sz="1100" b="1" baseline="0">
              <a:solidFill>
                <a:schemeClr val="tx1"/>
              </a:solidFill>
              <a:latin typeface="Georgia Pro Cond Black" panose="02040A06050405020203" pitchFamily="18" charset="0"/>
            </a:rPr>
            <a:t> Number of Employees</a:t>
          </a:r>
        </a:p>
        <a:p>
          <a:pPr algn="ctr"/>
          <a:endParaRPr lang="en-US" sz="1100" b="1" baseline="0">
            <a:solidFill>
              <a:srgbClr val="002060"/>
            </a:solidFill>
          </a:endParaRPr>
        </a:p>
        <a:p>
          <a:pPr algn="ctr"/>
          <a:r>
            <a:rPr lang="en-US" sz="1400" b="1" baseline="0">
              <a:solidFill>
                <a:srgbClr val="002060"/>
              </a:solidFill>
              <a:latin typeface="Georgia Pro Cond Black" panose="02040A06050405020203" pitchFamily="18" charset="0"/>
            </a:rPr>
            <a:t>946</a:t>
          </a:r>
          <a:endParaRPr lang="en-US" sz="1400" b="1">
            <a:solidFill>
              <a:srgbClr val="002060"/>
            </a:solidFill>
            <a:latin typeface="Georgia Pro Cond Black" panose="02040A06050405020203" pitchFamily="18" charset="0"/>
          </a:endParaRPr>
        </a:p>
      </xdr:txBody>
    </xdr:sp>
    <xdr:clientData/>
  </xdr:twoCellAnchor>
  <xdr:twoCellAnchor>
    <xdr:from>
      <xdr:col>1</xdr:col>
      <xdr:colOff>543974</xdr:colOff>
      <xdr:row>5</xdr:row>
      <xdr:rowOff>33338</xdr:rowOff>
    </xdr:from>
    <xdr:to>
      <xdr:col>4</xdr:col>
      <xdr:colOff>698496</xdr:colOff>
      <xdr:row>10</xdr:row>
      <xdr:rowOff>34925</xdr:rowOff>
    </xdr:to>
    <xdr:sp macro="" textlink="">
      <xdr:nvSpPr>
        <xdr:cNvPr id="11" name="TextBox 10">
          <a:extLst>
            <a:ext uri="{FF2B5EF4-FFF2-40B4-BE49-F238E27FC236}">
              <a16:creationId xmlns:a16="http://schemas.microsoft.com/office/drawing/2014/main" id="{7A081E52-3B97-4D22-8091-D14F9895C89D}"/>
            </a:ext>
          </a:extLst>
        </xdr:cNvPr>
        <xdr:cNvSpPr txBox="1"/>
      </xdr:nvSpPr>
      <xdr:spPr>
        <a:xfrm>
          <a:off x="2188624" y="954088"/>
          <a:ext cx="1792822" cy="9223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solidFill>
                <a:schemeClr val="tx1"/>
              </a:solidFill>
              <a:latin typeface="Georgia Pro Cond Black" panose="02040A06050405020203" pitchFamily="18" charset="0"/>
            </a:rPr>
            <a:t>Total</a:t>
          </a:r>
          <a:r>
            <a:rPr lang="en-US" sz="1100" b="1" baseline="0">
              <a:solidFill>
                <a:schemeClr val="tx1"/>
              </a:solidFill>
              <a:latin typeface="Georgia Pro Cond Black" panose="02040A06050405020203" pitchFamily="18" charset="0"/>
            </a:rPr>
            <a:t> Number of Female Employees</a:t>
          </a:r>
        </a:p>
        <a:p>
          <a:pPr algn="ctr"/>
          <a:endParaRPr lang="en-US" sz="1100" b="1" baseline="0">
            <a:solidFill>
              <a:srgbClr val="002060"/>
            </a:solidFill>
          </a:endParaRPr>
        </a:p>
        <a:p>
          <a:pPr algn="ctr"/>
          <a:r>
            <a:rPr lang="en-US" sz="1400" b="1" baseline="0">
              <a:solidFill>
                <a:srgbClr val="002060"/>
              </a:solidFill>
              <a:latin typeface="Georgia Pro Cond Black" panose="02040A06050405020203" pitchFamily="18" charset="0"/>
            </a:rPr>
            <a:t>441</a:t>
          </a:r>
          <a:endParaRPr lang="en-US" sz="1400" b="1">
            <a:solidFill>
              <a:srgbClr val="002060"/>
            </a:solidFill>
            <a:latin typeface="Georgia Pro Cond Black" panose="02040A06050405020203" pitchFamily="18" charset="0"/>
          </a:endParaRPr>
        </a:p>
      </xdr:txBody>
    </xdr:sp>
    <xdr:clientData/>
  </xdr:twoCellAnchor>
  <xdr:twoCellAnchor>
    <xdr:from>
      <xdr:col>5</xdr:col>
      <xdr:colOff>99464</xdr:colOff>
      <xdr:row>5</xdr:row>
      <xdr:rowOff>34927</xdr:rowOff>
    </xdr:from>
    <xdr:to>
      <xdr:col>6</xdr:col>
      <xdr:colOff>491364</xdr:colOff>
      <xdr:row>10</xdr:row>
      <xdr:rowOff>36514</xdr:rowOff>
    </xdr:to>
    <xdr:sp macro="" textlink="">
      <xdr:nvSpPr>
        <xdr:cNvPr id="12" name="TextBox 11">
          <a:extLst>
            <a:ext uri="{FF2B5EF4-FFF2-40B4-BE49-F238E27FC236}">
              <a16:creationId xmlns:a16="http://schemas.microsoft.com/office/drawing/2014/main" id="{9EB56F83-3DC0-4B18-A89C-3BCE127E002D}"/>
            </a:ext>
          </a:extLst>
        </xdr:cNvPr>
        <xdr:cNvSpPr txBox="1"/>
      </xdr:nvSpPr>
      <xdr:spPr>
        <a:xfrm>
          <a:off x="4015297" y="934510"/>
          <a:ext cx="1799484" cy="9011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solidFill>
                <a:schemeClr val="tx1"/>
              </a:solidFill>
              <a:latin typeface="Georgia Pro Cond Black" panose="02040A06050405020203" pitchFamily="18" charset="0"/>
            </a:rPr>
            <a:t>Total</a:t>
          </a:r>
          <a:r>
            <a:rPr lang="en-US" sz="1100" b="1" baseline="0">
              <a:solidFill>
                <a:schemeClr val="tx1"/>
              </a:solidFill>
              <a:latin typeface="Georgia Pro Cond Black" panose="02040A06050405020203" pitchFamily="18" charset="0"/>
            </a:rPr>
            <a:t> Number of Male Employees</a:t>
          </a:r>
        </a:p>
        <a:p>
          <a:pPr algn="ctr"/>
          <a:endParaRPr lang="en-US" sz="1100" b="1" baseline="0">
            <a:solidFill>
              <a:srgbClr val="002060"/>
            </a:solidFill>
          </a:endParaRPr>
        </a:p>
        <a:p>
          <a:pPr algn="ctr"/>
          <a:r>
            <a:rPr lang="en-US" sz="1400" b="1" baseline="0">
              <a:solidFill>
                <a:srgbClr val="002060"/>
              </a:solidFill>
              <a:latin typeface="Georgia Pro Cond Black" panose="02040A06050405020203" pitchFamily="18" charset="0"/>
            </a:rPr>
            <a:t>465</a:t>
          </a:r>
          <a:endParaRPr lang="en-US" sz="1400" b="1">
            <a:solidFill>
              <a:srgbClr val="002060"/>
            </a:solidFill>
            <a:latin typeface="Georgia Pro Cond Black" panose="02040A06050405020203" pitchFamily="18" charset="0"/>
          </a:endParaRPr>
        </a:p>
      </xdr:txBody>
    </xdr:sp>
    <xdr:clientData/>
  </xdr:twoCellAnchor>
  <xdr:twoCellAnchor>
    <xdr:from>
      <xdr:col>10</xdr:col>
      <xdr:colOff>1354666</xdr:colOff>
      <xdr:row>5</xdr:row>
      <xdr:rowOff>12701</xdr:rowOff>
    </xdr:from>
    <xdr:to>
      <xdr:col>12</xdr:col>
      <xdr:colOff>666751</xdr:colOff>
      <xdr:row>10</xdr:row>
      <xdr:rowOff>14288</xdr:rowOff>
    </xdr:to>
    <xdr:sp macro="" textlink="">
      <xdr:nvSpPr>
        <xdr:cNvPr id="13" name="TextBox 12">
          <a:extLst>
            <a:ext uri="{FF2B5EF4-FFF2-40B4-BE49-F238E27FC236}">
              <a16:creationId xmlns:a16="http://schemas.microsoft.com/office/drawing/2014/main" id="{64E7B979-B27F-435C-9094-4A88EDAE6619}"/>
            </a:ext>
          </a:extLst>
        </xdr:cNvPr>
        <xdr:cNvSpPr txBox="1"/>
      </xdr:nvSpPr>
      <xdr:spPr>
        <a:xfrm>
          <a:off x="10797116" y="933451"/>
          <a:ext cx="1852085" cy="9223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solidFill>
                <a:schemeClr val="tx1"/>
              </a:solidFill>
              <a:latin typeface="Georgia Pro Cond Black" panose="02040A06050405020203" pitchFamily="18" charset="0"/>
            </a:rPr>
            <a:t>Average</a:t>
          </a:r>
          <a:r>
            <a:rPr lang="en-US" sz="1100" b="1" baseline="0">
              <a:solidFill>
                <a:schemeClr val="tx1"/>
              </a:solidFill>
              <a:latin typeface="Georgia Pro Cond Black" panose="02040A06050405020203" pitchFamily="18" charset="0"/>
            </a:rPr>
            <a:t> </a:t>
          </a:r>
          <a:r>
            <a:rPr lang="en-US" sz="1100" b="1">
              <a:solidFill>
                <a:schemeClr val="tx1"/>
              </a:solidFill>
              <a:latin typeface="Georgia Pro Cond Black" panose="02040A06050405020203" pitchFamily="18" charset="0"/>
            </a:rPr>
            <a:t>Salary Company-wide</a:t>
          </a:r>
          <a:endParaRPr lang="en-US" sz="1100" b="1" baseline="0">
            <a:solidFill>
              <a:schemeClr val="tx1"/>
            </a:solidFill>
            <a:latin typeface="Georgia Pro Cond Black" panose="02040A06050405020203" pitchFamily="18" charset="0"/>
          </a:endParaRPr>
        </a:p>
        <a:p>
          <a:pPr algn="ctr"/>
          <a:endParaRPr lang="en-US" sz="1100" b="1" baseline="0">
            <a:solidFill>
              <a:srgbClr val="002060"/>
            </a:solidFill>
          </a:endParaRPr>
        </a:p>
        <a:p>
          <a:pPr algn="ctr"/>
          <a:r>
            <a:rPr lang="en-US" sz="1400" b="1" baseline="0">
              <a:solidFill>
                <a:srgbClr val="002060"/>
              </a:solidFill>
              <a:latin typeface="Georgia Pro Cond Black" panose="02040A06050405020203" pitchFamily="18" charset="0"/>
            </a:rPr>
            <a:t>₦73,703.67</a:t>
          </a:r>
          <a:endParaRPr lang="en-US" sz="1400" b="1">
            <a:solidFill>
              <a:srgbClr val="002060"/>
            </a:solidFill>
            <a:latin typeface="Georgia Pro Cond Black" panose="02040A06050405020203" pitchFamily="18" charset="0"/>
          </a:endParaRPr>
        </a:p>
      </xdr:txBody>
    </xdr:sp>
    <xdr:clientData/>
  </xdr:twoCellAnchor>
  <xdr:twoCellAnchor>
    <xdr:from>
      <xdr:col>13</xdr:col>
      <xdr:colOff>292084</xdr:colOff>
      <xdr:row>5</xdr:row>
      <xdr:rowOff>14290</xdr:rowOff>
    </xdr:from>
    <xdr:to>
      <xdr:col>15</xdr:col>
      <xdr:colOff>533380</xdr:colOff>
      <xdr:row>10</xdr:row>
      <xdr:rowOff>15877</xdr:rowOff>
    </xdr:to>
    <xdr:sp macro="" textlink="">
      <xdr:nvSpPr>
        <xdr:cNvPr id="14" name="TextBox 13">
          <a:extLst>
            <a:ext uri="{FF2B5EF4-FFF2-40B4-BE49-F238E27FC236}">
              <a16:creationId xmlns:a16="http://schemas.microsoft.com/office/drawing/2014/main" id="{CAD89218-7725-40B0-AEB9-6F3948438F37}"/>
            </a:ext>
          </a:extLst>
        </xdr:cNvPr>
        <xdr:cNvSpPr txBox="1"/>
      </xdr:nvSpPr>
      <xdr:spPr>
        <a:xfrm>
          <a:off x="13068284" y="935040"/>
          <a:ext cx="1771646" cy="9223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solidFill>
                <a:schemeClr val="tx1"/>
              </a:solidFill>
              <a:latin typeface="Georgia Pro Cond Black" panose="02040A06050405020203" pitchFamily="18" charset="0"/>
            </a:rPr>
            <a:t>Employee Attrition</a:t>
          </a:r>
          <a:r>
            <a:rPr lang="en-US" sz="1100" b="1" baseline="0">
              <a:solidFill>
                <a:schemeClr val="tx1"/>
              </a:solidFill>
              <a:latin typeface="Georgia Pro Cond Black" panose="02040A06050405020203" pitchFamily="18" charset="0"/>
            </a:rPr>
            <a:t> Rate</a:t>
          </a:r>
        </a:p>
        <a:p>
          <a:pPr algn="ctr"/>
          <a:endParaRPr lang="en-US" sz="1100" b="1" baseline="0">
            <a:solidFill>
              <a:srgbClr val="002060"/>
            </a:solidFill>
          </a:endParaRPr>
        </a:p>
        <a:p>
          <a:pPr algn="ctr"/>
          <a:r>
            <a:rPr lang="en-US" sz="1400" b="1" baseline="0">
              <a:solidFill>
                <a:srgbClr val="002060"/>
              </a:solidFill>
              <a:latin typeface="Georgia Pro Cond Black" panose="02040A06050405020203" pitchFamily="18" charset="0"/>
            </a:rPr>
            <a:t>4.3%</a:t>
          </a:r>
          <a:endParaRPr lang="en-US" sz="1400" b="1">
            <a:solidFill>
              <a:srgbClr val="002060"/>
            </a:solidFill>
            <a:latin typeface="Georgia Pro Cond Black" panose="02040A06050405020203" pitchFamily="18" charset="0"/>
          </a:endParaRPr>
        </a:p>
      </xdr:txBody>
    </xdr:sp>
    <xdr:clientData/>
  </xdr:twoCellAnchor>
  <xdr:twoCellAnchor>
    <xdr:from>
      <xdr:col>6</xdr:col>
      <xdr:colOff>739165</xdr:colOff>
      <xdr:row>4</xdr:row>
      <xdr:rowOff>155575</xdr:rowOff>
    </xdr:from>
    <xdr:to>
      <xdr:col>7</xdr:col>
      <xdr:colOff>591225</xdr:colOff>
      <xdr:row>10</xdr:row>
      <xdr:rowOff>15873</xdr:rowOff>
    </xdr:to>
    <xdr:sp macro="" textlink="">
      <xdr:nvSpPr>
        <xdr:cNvPr id="15" name="TextBox 14">
          <a:extLst>
            <a:ext uri="{FF2B5EF4-FFF2-40B4-BE49-F238E27FC236}">
              <a16:creationId xmlns:a16="http://schemas.microsoft.com/office/drawing/2014/main" id="{DE1D3A17-B40E-40F1-AA48-F3E8581A1181}"/>
            </a:ext>
          </a:extLst>
        </xdr:cNvPr>
        <xdr:cNvSpPr txBox="1"/>
      </xdr:nvSpPr>
      <xdr:spPr>
        <a:xfrm>
          <a:off x="6492265" y="892175"/>
          <a:ext cx="1204610" cy="9651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vert270" wrap="square" rtlCol="0" anchor="t"/>
        <a:lstStyle/>
        <a:p>
          <a:pPr algn="ctr"/>
          <a:r>
            <a:rPr lang="en-US" sz="1000" b="1">
              <a:solidFill>
                <a:schemeClr val="tx1"/>
              </a:solidFill>
              <a:latin typeface="Georgia Pro Cond Black" panose="02040A06050405020203" pitchFamily="18" charset="0"/>
            </a:rPr>
            <a:t>3</a:t>
          </a:r>
        </a:p>
        <a:p>
          <a:pPr algn="ctr"/>
          <a:r>
            <a:rPr lang="en-US" sz="1000" b="1">
              <a:solidFill>
                <a:schemeClr val="tx1"/>
              </a:solidFill>
              <a:latin typeface="Georgia Pro Cond Black" panose="02040A06050405020203" pitchFamily="18" charset="0"/>
            </a:rPr>
            <a:t>LOCATIONS</a:t>
          </a:r>
          <a:endParaRPr lang="en-US" sz="1000" b="1">
            <a:solidFill>
              <a:srgbClr val="002060"/>
            </a:solidFill>
            <a:latin typeface="Georgia Pro Cond Black" panose="02040A06050405020203" pitchFamily="18" charset="0"/>
          </a:endParaRPr>
        </a:p>
      </xdr:txBody>
    </xdr:sp>
    <xdr:clientData/>
  </xdr:twoCellAnchor>
  <xdr:twoCellAnchor>
    <xdr:from>
      <xdr:col>6</xdr:col>
      <xdr:colOff>1238248</xdr:colOff>
      <xdr:row>5</xdr:row>
      <xdr:rowOff>155577</xdr:rowOff>
    </xdr:from>
    <xdr:to>
      <xdr:col>7</xdr:col>
      <xdr:colOff>1211782</xdr:colOff>
      <xdr:row>9</xdr:row>
      <xdr:rowOff>65407</xdr:rowOff>
    </xdr:to>
    <xdr:sp macro="" textlink="">
      <xdr:nvSpPr>
        <xdr:cNvPr id="16" name="TextBox 15">
          <a:extLst>
            <a:ext uri="{FF2B5EF4-FFF2-40B4-BE49-F238E27FC236}">
              <a16:creationId xmlns:a16="http://schemas.microsoft.com/office/drawing/2014/main" id="{0DC63221-F689-405A-8E36-EA27A168B99E}"/>
            </a:ext>
          </a:extLst>
        </xdr:cNvPr>
        <xdr:cNvSpPr txBox="1"/>
      </xdr:nvSpPr>
      <xdr:spPr>
        <a:xfrm>
          <a:off x="6991348" y="1076327"/>
          <a:ext cx="1326084" cy="6464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300" b="1" baseline="0">
              <a:solidFill>
                <a:srgbClr val="002060"/>
              </a:solidFill>
              <a:latin typeface="Georgia Pro Cond Black" panose="02040A06050405020203" pitchFamily="18" charset="0"/>
            </a:rPr>
            <a:t>ABUJA</a:t>
          </a:r>
        </a:p>
        <a:p>
          <a:pPr algn="ctr"/>
          <a:r>
            <a:rPr lang="en-US" sz="1300" b="1" baseline="0">
              <a:solidFill>
                <a:srgbClr val="002060"/>
              </a:solidFill>
              <a:latin typeface="Georgia Pro Cond Black" panose="02040A06050405020203" pitchFamily="18" charset="0"/>
            </a:rPr>
            <a:t>KADUNA</a:t>
          </a:r>
        </a:p>
        <a:p>
          <a:pPr algn="ctr"/>
          <a:r>
            <a:rPr lang="en-US" sz="1300" b="1" baseline="0">
              <a:solidFill>
                <a:srgbClr val="002060"/>
              </a:solidFill>
              <a:latin typeface="Georgia Pro Cond Black" panose="02040A06050405020203" pitchFamily="18" charset="0"/>
            </a:rPr>
            <a:t>LAGOS</a:t>
          </a:r>
          <a:endParaRPr lang="en-US" sz="1300" b="1">
            <a:solidFill>
              <a:srgbClr val="002060"/>
            </a:solidFill>
            <a:latin typeface="Georgia Pro Cond Black" panose="02040A06050405020203" pitchFamily="18" charset="0"/>
          </a:endParaRPr>
        </a:p>
      </xdr:txBody>
    </xdr:sp>
    <xdr:clientData/>
  </xdr:twoCellAnchor>
  <xdr:twoCellAnchor>
    <xdr:from>
      <xdr:col>9</xdr:col>
      <xdr:colOff>43854</xdr:colOff>
      <xdr:row>5</xdr:row>
      <xdr:rowOff>39158</xdr:rowOff>
    </xdr:from>
    <xdr:to>
      <xdr:col>10</xdr:col>
      <xdr:colOff>857256</xdr:colOff>
      <xdr:row>10</xdr:row>
      <xdr:rowOff>40745</xdr:rowOff>
    </xdr:to>
    <xdr:sp macro="" textlink="">
      <xdr:nvSpPr>
        <xdr:cNvPr id="17" name="TextBox 16">
          <a:extLst>
            <a:ext uri="{FF2B5EF4-FFF2-40B4-BE49-F238E27FC236}">
              <a16:creationId xmlns:a16="http://schemas.microsoft.com/office/drawing/2014/main" id="{BE6B0ADF-81EE-460D-86BF-4F746B0EFDE8}"/>
            </a:ext>
          </a:extLst>
        </xdr:cNvPr>
        <xdr:cNvSpPr txBox="1"/>
      </xdr:nvSpPr>
      <xdr:spPr>
        <a:xfrm>
          <a:off x="8224771" y="938741"/>
          <a:ext cx="1427235" cy="9011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solidFill>
                <a:schemeClr val="tx1"/>
              </a:solidFill>
              <a:latin typeface="Georgia Pro Cond Black" panose="02040A06050405020203" pitchFamily="18" charset="0"/>
            </a:rPr>
            <a:t>Number of Departments</a:t>
          </a:r>
          <a:endParaRPr lang="en-US" sz="1100" b="1" baseline="0">
            <a:solidFill>
              <a:schemeClr val="tx1"/>
            </a:solidFill>
            <a:latin typeface="Georgia Pro Cond Black" panose="02040A06050405020203" pitchFamily="18" charset="0"/>
          </a:endParaRPr>
        </a:p>
        <a:p>
          <a:pPr algn="ctr"/>
          <a:endParaRPr lang="en-US" sz="1100" b="1" baseline="0">
            <a:solidFill>
              <a:srgbClr val="002060"/>
            </a:solidFill>
          </a:endParaRPr>
        </a:p>
        <a:p>
          <a:pPr algn="ctr"/>
          <a:r>
            <a:rPr lang="en-US" sz="1400" b="1" baseline="0">
              <a:solidFill>
                <a:srgbClr val="002060"/>
              </a:solidFill>
              <a:latin typeface="Georgia Pro Cond Black" panose="02040A06050405020203" pitchFamily="18" charset="0"/>
            </a:rPr>
            <a:t>12</a:t>
          </a:r>
          <a:endParaRPr lang="en-US" sz="1400" b="1">
            <a:solidFill>
              <a:srgbClr val="002060"/>
            </a:solidFill>
            <a:latin typeface="Georgia Pro Cond Black" panose="02040A06050405020203" pitchFamily="18" charset="0"/>
          </a:endParaRPr>
        </a:p>
      </xdr:txBody>
    </xdr:sp>
    <xdr:clientData/>
  </xdr:twoCellAnchor>
  <xdr:twoCellAnchor>
    <xdr:from>
      <xdr:col>0</xdr:col>
      <xdr:colOff>0</xdr:colOff>
      <xdr:row>11</xdr:row>
      <xdr:rowOff>166692</xdr:rowOff>
    </xdr:from>
    <xdr:to>
      <xdr:col>4</xdr:col>
      <xdr:colOff>625929</xdr:colOff>
      <xdr:row>27</xdr:row>
      <xdr:rowOff>16324</xdr:rowOff>
    </xdr:to>
    <xdr:graphicFrame macro="">
      <xdr:nvGraphicFramePr>
        <xdr:cNvPr id="18" name="Chart 17">
          <a:extLst>
            <a:ext uri="{FF2B5EF4-FFF2-40B4-BE49-F238E27FC236}">
              <a16:creationId xmlns:a16="http://schemas.microsoft.com/office/drawing/2014/main" id="{06A5ED4F-87FE-4755-908E-9C50F6AC1E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662214</xdr:colOff>
      <xdr:row>12</xdr:row>
      <xdr:rowOff>7946</xdr:rowOff>
    </xdr:from>
    <xdr:to>
      <xdr:col>10</xdr:col>
      <xdr:colOff>127000</xdr:colOff>
      <xdr:row>27</xdr:row>
      <xdr:rowOff>12709</xdr:rowOff>
    </xdr:to>
    <xdr:graphicFrame macro="">
      <xdr:nvGraphicFramePr>
        <xdr:cNvPr id="19" name="Chart 18">
          <a:extLst>
            <a:ext uri="{FF2B5EF4-FFF2-40B4-BE49-F238E27FC236}">
              <a16:creationId xmlns:a16="http://schemas.microsoft.com/office/drawing/2014/main" id="{7C19A01F-8A4A-4613-AF9D-4DD17E0746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373053</xdr:colOff>
      <xdr:row>10</xdr:row>
      <xdr:rowOff>7941</xdr:rowOff>
    </xdr:from>
    <xdr:to>
      <xdr:col>9</xdr:col>
      <xdr:colOff>452156</xdr:colOff>
      <xdr:row>11</xdr:row>
      <xdr:rowOff>166691</xdr:rowOff>
    </xdr:to>
    <xdr:sp macro="" textlink="">
      <xdr:nvSpPr>
        <xdr:cNvPr id="20" name="Rectangle 19">
          <a:extLst>
            <a:ext uri="{FF2B5EF4-FFF2-40B4-BE49-F238E27FC236}">
              <a16:creationId xmlns:a16="http://schemas.microsoft.com/office/drawing/2014/main" id="{2FCDA18C-CE6A-477C-BDBB-0958C3999249}"/>
            </a:ext>
          </a:extLst>
        </xdr:cNvPr>
        <xdr:cNvSpPr/>
      </xdr:nvSpPr>
      <xdr:spPr>
        <a:xfrm>
          <a:off x="3656003" y="1849441"/>
          <a:ext cx="5400403" cy="342900"/>
        </a:xfrm>
        <a:prstGeom prst="rect">
          <a:avLst/>
        </a:prstGeom>
        <a:solidFill>
          <a:srgbClr val="002060"/>
        </a:solidFill>
        <a:scene3d>
          <a:camera prst="orthographicFront"/>
          <a:lightRig rig="threePt" dir="t"/>
        </a:scene3d>
        <a:sp3d>
          <a:bevelT w="139700" prst="cross"/>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9519</xdr:colOff>
      <xdr:row>10</xdr:row>
      <xdr:rowOff>1592</xdr:rowOff>
    </xdr:from>
    <xdr:to>
      <xdr:col>4</xdr:col>
      <xdr:colOff>338449</xdr:colOff>
      <xdr:row>11</xdr:row>
      <xdr:rowOff>160342</xdr:rowOff>
    </xdr:to>
    <xdr:sp macro="" textlink="">
      <xdr:nvSpPr>
        <xdr:cNvPr id="21" name="Rectangle 20">
          <a:extLst>
            <a:ext uri="{FF2B5EF4-FFF2-40B4-BE49-F238E27FC236}">
              <a16:creationId xmlns:a16="http://schemas.microsoft.com/office/drawing/2014/main" id="{014819F8-E360-406E-BE68-E38FB1782E5A}"/>
            </a:ext>
          </a:extLst>
        </xdr:cNvPr>
        <xdr:cNvSpPr/>
      </xdr:nvSpPr>
      <xdr:spPr>
        <a:xfrm>
          <a:off x="9519" y="1843092"/>
          <a:ext cx="3611880" cy="342900"/>
        </a:xfrm>
        <a:prstGeom prst="rect">
          <a:avLst/>
        </a:prstGeom>
        <a:solidFill>
          <a:srgbClr val="002060"/>
        </a:solidFill>
        <a:scene3d>
          <a:camera prst="orthographicFront"/>
          <a:lightRig rig="threePt" dir="t"/>
        </a:scene3d>
        <a:sp3d>
          <a:bevelT w="139700" prst="cross"/>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120649</xdr:colOff>
      <xdr:row>10</xdr:row>
      <xdr:rowOff>65090</xdr:rowOff>
    </xdr:from>
    <xdr:to>
      <xdr:col>4</xdr:col>
      <xdr:colOff>547687</xdr:colOff>
      <xdr:row>11</xdr:row>
      <xdr:rowOff>158754</xdr:rowOff>
    </xdr:to>
    <xdr:sp macro="" textlink="">
      <xdr:nvSpPr>
        <xdr:cNvPr id="22" name="TextBox 21">
          <a:extLst>
            <a:ext uri="{FF2B5EF4-FFF2-40B4-BE49-F238E27FC236}">
              <a16:creationId xmlns:a16="http://schemas.microsoft.com/office/drawing/2014/main" id="{8038F7A0-0158-4E9A-99C9-2F789888F6EB}"/>
            </a:ext>
          </a:extLst>
        </xdr:cNvPr>
        <xdr:cNvSpPr txBox="1"/>
      </xdr:nvSpPr>
      <xdr:spPr>
        <a:xfrm>
          <a:off x="120649" y="1906590"/>
          <a:ext cx="3709988" cy="2778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a:solidFill>
                <a:schemeClr val="bg1"/>
              </a:solidFill>
              <a:latin typeface="Georgia Pro Cond Black" panose="02040A06050405020203" pitchFamily="18" charset="0"/>
            </a:rPr>
            <a:t>Gender</a:t>
          </a:r>
          <a:r>
            <a:rPr lang="en-US" sz="1200" b="1" baseline="0">
              <a:solidFill>
                <a:schemeClr val="bg1"/>
              </a:solidFill>
              <a:latin typeface="Georgia Pro Cond Black" panose="02040A06050405020203" pitchFamily="18" charset="0"/>
            </a:rPr>
            <a:t> Distribution by Region</a:t>
          </a:r>
          <a:endParaRPr lang="en-US" sz="1200" b="1">
            <a:solidFill>
              <a:schemeClr val="bg1"/>
            </a:solidFill>
            <a:latin typeface="Georgia Pro Cond Black" panose="02040A06050405020203" pitchFamily="18" charset="0"/>
          </a:endParaRPr>
        </a:p>
      </xdr:txBody>
    </xdr:sp>
    <xdr:clientData/>
  </xdr:twoCellAnchor>
  <xdr:twoCellAnchor>
    <xdr:from>
      <xdr:col>4</xdr:col>
      <xdr:colOff>1019166</xdr:colOff>
      <xdr:row>10</xdr:row>
      <xdr:rowOff>74616</xdr:rowOff>
    </xdr:from>
    <xdr:to>
      <xdr:col>10</xdr:col>
      <xdr:colOff>126992</xdr:colOff>
      <xdr:row>11</xdr:row>
      <xdr:rowOff>166692</xdr:rowOff>
    </xdr:to>
    <xdr:sp macro="" textlink="">
      <xdr:nvSpPr>
        <xdr:cNvPr id="23" name="TextBox 22">
          <a:extLst>
            <a:ext uri="{FF2B5EF4-FFF2-40B4-BE49-F238E27FC236}">
              <a16:creationId xmlns:a16="http://schemas.microsoft.com/office/drawing/2014/main" id="{67C5609E-7848-4BEE-9672-66C19B922AE4}"/>
            </a:ext>
          </a:extLst>
        </xdr:cNvPr>
        <xdr:cNvSpPr txBox="1"/>
      </xdr:nvSpPr>
      <xdr:spPr>
        <a:xfrm>
          <a:off x="4302116" y="1916116"/>
          <a:ext cx="5267326" cy="2762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a:solidFill>
                <a:schemeClr val="bg1"/>
              </a:solidFill>
              <a:latin typeface="Georgia Pro Cond Black" panose="02040A06050405020203" pitchFamily="18" charset="0"/>
            </a:rPr>
            <a:t>Gender</a:t>
          </a:r>
          <a:r>
            <a:rPr lang="en-US" sz="1200" b="1" baseline="0">
              <a:solidFill>
                <a:schemeClr val="bg1"/>
              </a:solidFill>
              <a:latin typeface="Georgia Pro Cond Black" panose="02040A06050405020203" pitchFamily="18" charset="0"/>
            </a:rPr>
            <a:t> Distribution by Department</a:t>
          </a:r>
          <a:endParaRPr lang="en-US" sz="1200" b="1">
            <a:solidFill>
              <a:schemeClr val="bg1"/>
            </a:solidFill>
            <a:latin typeface="Georgia Pro Cond Black" panose="02040A06050405020203" pitchFamily="18" charset="0"/>
          </a:endParaRPr>
        </a:p>
      </xdr:txBody>
    </xdr:sp>
    <xdr:clientData/>
  </xdr:twoCellAnchor>
  <xdr:twoCellAnchor>
    <xdr:from>
      <xdr:col>10</xdr:col>
      <xdr:colOff>145143</xdr:colOff>
      <xdr:row>12</xdr:row>
      <xdr:rowOff>17461</xdr:rowOff>
    </xdr:from>
    <xdr:to>
      <xdr:col>15</xdr:col>
      <xdr:colOff>589643</xdr:colOff>
      <xdr:row>27</xdr:row>
      <xdr:rowOff>22224</xdr:rowOff>
    </xdr:to>
    <xdr:graphicFrame macro="">
      <xdr:nvGraphicFramePr>
        <xdr:cNvPr id="24" name="Chart 23">
          <a:extLst>
            <a:ext uri="{FF2B5EF4-FFF2-40B4-BE49-F238E27FC236}">
              <a16:creationId xmlns:a16="http://schemas.microsoft.com/office/drawing/2014/main" id="{FBF41CCE-F467-4954-96B2-AABCB6EC75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494838</xdr:colOff>
      <xdr:row>10</xdr:row>
      <xdr:rowOff>9530</xdr:rowOff>
    </xdr:from>
    <xdr:to>
      <xdr:col>15</xdr:col>
      <xdr:colOff>594624</xdr:colOff>
      <xdr:row>11</xdr:row>
      <xdr:rowOff>168280</xdr:rowOff>
    </xdr:to>
    <xdr:sp macro="" textlink="">
      <xdr:nvSpPr>
        <xdr:cNvPr id="25" name="Rectangle 24">
          <a:extLst>
            <a:ext uri="{FF2B5EF4-FFF2-40B4-BE49-F238E27FC236}">
              <a16:creationId xmlns:a16="http://schemas.microsoft.com/office/drawing/2014/main" id="{A8A89651-04D8-4147-8836-8C885362746B}"/>
            </a:ext>
          </a:extLst>
        </xdr:cNvPr>
        <xdr:cNvSpPr/>
      </xdr:nvSpPr>
      <xdr:spPr>
        <a:xfrm>
          <a:off x="9099088" y="1851030"/>
          <a:ext cx="5802086" cy="342900"/>
        </a:xfrm>
        <a:prstGeom prst="rect">
          <a:avLst/>
        </a:prstGeom>
        <a:solidFill>
          <a:srgbClr val="002060"/>
        </a:solidFill>
        <a:scene3d>
          <a:camera prst="orthographicFront"/>
          <a:lightRig rig="threePt" dir="t"/>
        </a:scene3d>
        <a:sp3d>
          <a:bevelT w="139700" prst="cross"/>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200">
            <a:latin typeface="Georgia Pro Cond Black" panose="02040A06050405020203" pitchFamily="18" charset="0"/>
          </a:endParaRPr>
        </a:p>
      </xdr:txBody>
    </xdr:sp>
    <xdr:clientData/>
  </xdr:twoCellAnchor>
  <xdr:twoCellAnchor>
    <xdr:from>
      <xdr:col>10</xdr:col>
      <xdr:colOff>131979</xdr:colOff>
      <xdr:row>10</xdr:row>
      <xdr:rowOff>76207</xdr:rowOff>
    </xdr:from>
    <xdr:to>
      <xdr:col>15</xdr:col>
      <xdr:colOff>461861</xdr:colOff>
      <xdr:row>11</xdr:row>
      <xdr:rowOff>168283</xdr:rowOff>
    </xdr:to>
    <xdr:sp macro="" textlink="">
      <xdr:nvSpPr>
        <xdr:cNvPr id="26" name="TextBox 25">
          <a:extLst>
            <a:ext uri="{FF2B5EF4-FFF2-40B4-BE49-F238E27FC236}">
              <a16:creationId xmlns:a16="http://schemas.microsoft.com/office/drawing/2014/main" id="{1574B347-FC65-4F30-9888-6CA52D355B1F}"/>
            </a:ext>
          </a:extLst>
        </xdr:cNvPr>
        <xdr:cNvSpPr txBox="1"/>
      </xdr:nvSpPr>
      <xdr:spPr>
        <a:xfrm>
          <a:off x="9574429" y="1917707"/>
          <a:ext cx="5193982" cy="2762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a:solidFill>
                <a:schemeClr val="bg1"/>
              </a:solidFill>
              <a:latin typeface="Georgia Pro Cond Black" panose="02040A06050405020203" pitchFamily="18" charset="0"/>
            </a:rPr>
            <a:t>Insight on Ratings</a:t>
          </a:r>
          <a:r>
            <a:rPr lang="en-US" sz="1200" b="1" baseline="0">
              <a:solidFill>
                <a:schemeClr val="bg1"/>
              </a:solidFill>
              <a:latin typeface="Georgia Pro Cond Black" panose="02040A06050405020203" pitchFamily="18" charset="0"/>
            </a:rPr>
            <a:t> based on Gender</a:t>
          </a:r>
          <a:endParaRPr lang="en-US" sz="1200" b="1">
            <a:solidFill>
              <a:schemeClr val="bg1"/>
            </a:solidFill>
            <a:latin typeface="Georgia Pro Cond Black" panose="02040A06050405020203" pitchFamily="18" charset="0"/>
          </a:endParaRPr>
        </a:p>
      </xdr:txBody>
    </xdr:sp>
    <xdr:clientData/>
  </xdr:twoCellAnchor>
  <xdr:twoCellAnchor>
    <xdr:from>
      <xdr:col>0</xdr:col>
      <xdr:colOff>3169</xdr:colOff>
      <xdr:row>27</xdr:row>
      <xdr:rowOff>42867</xdr:rowOff>
    </xdr:from>
    <xdr:to>
      <xdr:col>3</xdr:col>
      <xdr:colOff>17478</xdr:colOff>
      <xdr:row>28</xdr:row>
      <xdr:rowOff>150812</xdr:rowOff>
    </xdr:to>
    <xdr:sp macro="" textlink="">
      <xdr:nvSpPr>
        <xdr:cNvPr id="27" name="Rectangle 26">
          <a:extLst>
            <a:ext uri="{FF2B5EF4-FFF2-40B4-BE49-F238E27FC236}">
              <a16:creationId xmlns:a16="http://schemas.microsoft.com/office/drawing/2014/main" id="{F4E922C7-4EEF-444C-9676-9C439CEB1C87}"/>
            </a:ext>
          </a:extLst>
        </xdr:cNvPr>
        <xdr:cNvSpPr/>
      </xdr:nvSpPr>
      <xdr:spPr>
        <a:xfrm>
          <a:off x="3169" y="4900617"/>
          <a:ext cx="3136392" cy="287862"/>
        </a:xfrm>
        <a:prstGeom prst="rect">
          <a:avLst/>
        </a:prstGeom>
        <a:solidFill>
          <a:srgbClr val="002060"/>
        </a:solidFill>
        <a:scene3d>
          <a:camera prst="orthographicFront"/>
          <a:lightRig rig="threePt" dir="t"/>
        </a:scene3d>
        <a:sp3d>
          <a:bevelT w="139700" prst="cross"/>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3173</xdr:colOff>
      <xdr:row>27</xdr:row>
      <xdr:rowOff>90492</xdr:rowOff>
    </xdr:from>
    <xdr:to>
      <xdr:col>3</xdr:col>
      <xdr:colOff>23811</xdr:colOff>
      <xdr:row>28</xdr:row>
      <xdr:rowOff>134938</xdr:rowOff>
    </xdr:to>
    <xdr:sp macro="" textlink="">
      <xdr:nvSpPr>
        <xdr:cNvPr id="28" name="TextBox 27">
          <a:extLst>
            <a:ext uri="{FF2B5EF4-FFF2-40B4-BE49-F238E27FC236}">
              <a16:creationId xmlns:a16="http://schemas.microsoft.com/office/drawing/2014/main" id="{A547546C-B031-4057-AB3C-5E5F51F57F8B}"/>
            </a:ext>
          </a:extLst>
        </xdr:cNvPr>
        <xdr:cNvSpPr txBox="1"/>
      </xdr:nvSpPr>
      <xdr:spPr>
        <a:xfrm>
          <a:off x="3173" y="5062542"/>
          <a:ext cx="3259138" cy="2285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900" b="1">
              <a:solidFill>
                <a:schemeClr val="bg1"/>
              </a:solidFill>
              <a:latin typeface="Georgia Pro Cond Black" panose="02040A06050405020203" pitchFamily="18" charset="0"/>
            </a:rPr>
            <a:t>Analysis on Minimum Salary</a:t>
          </a:r>
          <a:r>
            <a:rPr lang="en-US" sz="900" b="1" baseline="0">
              <a:solidFill>
                <a:schemeClr val="bg1"/>
              </a:solidFill>
              <a:latin typeface="Georgia Pro Cond Black" panose="02040A06050405020203" pitchFamily="18" charset="0"/>
            </a:rPr>
            <a:t> </a:t>
          </a:r>
          <a:r>
            <a:rPr lang="en-US" sz="900" b="1">
              <a:solidFill>
                <a:schemeClr val="bg1"/>
              </a:solidFill>
              <a:latin typeface="Georgia Pro Cond Black" panose="02040A06050405020203" pitchFamily="18" charset="0"/>
            </a:rPr>
            <a:t>Requirement of $90,000</a:t>
          </a:r>
        </a:p>
      </xdr:txBody>
    </xdr:sp>
    <xdr:clientData/>
  </xdr:twoCellAnchor>
  <xdr:twoCellAnchor>
    <xdr:from>
      <xdr:col>0</xdr:col>
      <xdr:colOff>0</xdr:colOff>
      <xdr:row>32</xdr:row>
      <xdr:rowOff>40810</xdr:rowOff>
    </xdr:from>
    <xdr:to>
      <xdr:col>2</xdr:col>
      <xdr:colOff>829500</xdr:colOff>
      <xdr:row>34</xdr:row>
      <xdr:rowOff>144225</xdr:rowOff>
    </xdr:to>
    <xdr:sp macro="" textlink="">
      <xdr:nvSpPr>
        <xdr:cNvPr id="29" name="Rectangle 28">
          <a:extLst>
            <a:ext uri="{FF2B5EF4-FFF2-40B4-BE49-F238E27FC236}">
              <a16:creationId xmlns:a16="http://schemas.microsoft.com/office/drawing/2014/main" id="{9D713E6B-9BC2-45BB-A995-355E30D2A0D0}"/>
            </a:ext>
          </a:extLst>
        </xdr:cNvPr>
        <xdr:cNvSpPr/>
      </xdr:nvSpPr>
      <xdr:spPr>
        <a:xfrm>
          <a:off x="0" y="5933610"/>
          <a:ext cx="3236150" cy="459015"/>
        </a:xfrm>
        <a:prstGeom prst="rect">
          <a:avLst/>
        </a:prstGeom>
        <a:solidFill>
          <a:srgbClr val="002060"/>
        </a:solidFill>
        <a:scene3d>
          <a:camera prst="orthographicFront"/>
          <a:lightRig rig="threePt" dir="t"/>
        </a:scene3d>
        <a:sp3d>
          <a:bevelT w="139700" prst="cross"/>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153080</xdr:colOff>
      <xdr:row>32</xdr:row>
      <xdr:rowOff>75067</xdr:rowOff>
    </xdr:from>
    <xdr:to>
      <xdr:col>2</xdr:col>
      <xdr:colOff>707571</xdr:colOff>
      <xdr:row>34</xdr:row>
      <xdr:rowOff>163287</xdr:rowOff>
    </xdr:to>
    <xdr:sp macro="" textlink="">
      <xdr:nvSpPr>
        <xdr:cNvPr id="30" name="TextBox 29">
          <a:extLst>
            <a:ext uri="{FF2B5EF4-FFF2-40B4-BE49-F238E27FC236}">
              <a16:creationId xmlns:a16="http://schemas.microsoft.com/office/drawing/2014/main" id="{A170E00C-A70C-458E-8F08-A98E0E31933D}"/>
            </a:ext>
          </a:extLst>
        </xdr:cNvPr>
        <xdr:cNvSpPr txBox="1"/>
      </xdr:nvSpPr>
      <xdr:spPr>
        <a:xfrm>
          <a:off x="153080" y="5967867"/>
          <a:ext cx="2961141" cy="4438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300" b="1">
              <a:solidFill>
                <a:schemeClr val="bg1"/>
              </a:solidFill>
              <a:latin typeface="Georgia Pro Cond Black" panose="02040A06050405020203" pitchFamily="18" charset="0"/>
            </a:rPr>
            <a:t>Pay distribution of employees grouped by  band</a:t>
          </a:r>
        </a:p>
      </xdr:txBody>
    </xdr:sp>
    <xdr:clientData/>
  </xdr:twoCellAnchor>
  <xdr:twoCellAnchor>
    <xdr:from>
      <xdr:col>4</xdr:col>
      <xdr:colOff>44442</xdr:colOff>
      <xdr:row>27</xdr:row>
      <xdr:rowOff>44455</xdr:rowOff>
    </xdr:from>
    <xdr:to>
      <xdr:col>8</xdr:col>
      <xdr:colOff>31017</xdr:colOff>
      <xdr:row>28</xdr:row>
      <xdr:rowOff>152400</xdr:rowOff>
    </xdr:to>
    <xdr:sp macro="" textlink="">
      <xdr:nvSpPr>
        <xdr:cNvPr id="31" name="Rectangle 30">
          <a:extLst>
            <a:ext uri="{FF2B5EF4-FFF2-40B4-BE49-F238E27FC236}">
              <a16:creationId xmlns:a16="http://schemas.microsoft.com/office/drawing/2014/main" id="{776132B0-8FE7-4961-87A9-760968297217}"/>
            </a:ext>
          </a:extLst>
        </xdr:cNvPr>
        <xdr:cNvSpPr/>
      </xdr:nvSpPr>
      <xdr:spPr>
        <a:xfrm>
          <a:off x="3219442" y="4902205"/>
          <a:ext cx="5151242" cy="287862"/>
        </a:xfrm>
        <a:prstGeom prst="rect">
          <a:avLst/>
        </a:prstGeom>
        <a:solidFill>
          <a:srgbClr val="002060"/>
        </a:solidFill>
        <a:scene3d>
          <a:camera prst="orthographicFront"/>
          <a:lightRig rig="threePt" dir="t"/>
        </a:scene3d>
        <a:sp3d>
          <a:bevelT w="139700" prst="cross"/>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133806</xdr:colOff>
      <xdr:row>27</xdr:row>
      <xdr:rowOff>95250</xdr:rowOff>
    </xdr:from>
    <xdr:to>
      <xdr:col>7</xdr:col>
      <xdr:colOff>1339581</xdr:colOff>
      <xdr:row>28</xdr:row>
      <xdr:rowOff>95567</xdr:rowOff>
    </xdr:to>
    <xdr:sp macro="" textlink="">
      <xdr:nvSpPr>
        <xdr:cNvPr id="32" name="TextBox 31">
          <a:extLst>
            <a:ext uri="{FF2B5EF4-FFF2-40B4-BE49-F238E27FC236}">
              <a16:creationId xmlns:a16="http://schemas.microsoft.com/office/drawing/2014/main" id="{CFA923F7-7A7C-425C-BAC6-8E713B9186C1}"/>
            </a:ext>
          </a:extLst>
        </xdr:cNvPr>
        <xdr:cNvSpPr txBox="1"/>
      </xdr:nvSpPr>
      <xdr:spPr>
        <a:xfrm>
          <a:off x="3416756" y="5067300"/>
          <a:ext cx="5028475" cy="1844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50" b="1">
              <a:solidFill>
                <a:schemeClr val="bg1"/>
              </a:solidFill>
              <a:latin typeface="Georgia Pro Cond Black" panose="02040A06050405020203" pitchFamily="18" charset="0"/>
            </a:rPr>
            <a:t> Total amount to be paid out per region and company-wide</a:t>
          </a:r>
        </a:p>
      </xdr:txBody>
    </xdr:sp>
    <xdr:clientData/>
  </xdr:twoCellAnchor>
  <xdr:twoCellAnchor>
    <xdr:from>
      <xdr:col>9</xdr:col>
      <xdr:colOff>10880</xdr:colOff>
      <xdr:row>27</xdr:row>
      <xdr:rowOff>42639</xdr:rowOff>
    </xdr:from>
    <xdr:to>
      <xdr:col>11</xdr:col>
      <xdr:colOff>1106708</xdr:colOff>
      <xdr:row>28</xdr:row>
      <xdr:rowOff>145143</xdr:rowOff>
    </xdr:to>
    <xdr:sp macro="" textlink="">
      <xdr:nvSpPr>
        <xdr:cNvPr id="33" name="Rectangle 32">
          <a:extLst>
            <a:ext uri="{FF2B5EF4-FFF2-40B4-BE49-F238E27FC236}">
              <a16:creationId xmlns:a16="http://schemas.microsoft.com/office/drawing/2014/main" id="{B2541159-FBA3-4E78-B7DA-44327217B033}"/>
            </a:ext>
          </a:extLst>
        </xdr:cNvPr>
        <xdr:cNvSpPr/>
      </xdr:nvSpPr>
      <xdr:spPr>
        <a:xfrm>
          <a:off x="8615130" y="5014689"/>
          <a:ext cx="3369128" cy="286654"/>
        </a:xfrm>
        <a:prstGeom prst="rect">
          <a:avLst/>
        </a:prstGeom>
        <a:solidFill>
          <a:srgbClr val="002060"/>
        </a:solidFill>
        <a:scene3d>
          <a:camera prst="orthographicFront"/>
          <a:lightRig rig="threePt" dir="t"/>
        </a:scene3d>
        <a:sp3d>
          <a:bevelT w="139700" prst="cross"/>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305699</xdr:colOff>
      <xdr:row>27</xdr:row>
      <xdr:rowOff>99787</xdr:rowOff>
    </xdr:from>
    <xdr:to>
      <xdr:col>11</xdr:col>
      <xdr:colOff>995732</xdr:colOff>
      <xdr:row>28</xdr:row>
      <xdr:rowOff>101239</xdr:rowOff>
    </xdr:to>
    <xdr:sp macro="" textlink="">
      <xdr:nvSpPr>
        <xdr:cNvPr id="34" name="TextBox 33">
          <a:extLst>
            <a:ext uri="{FF2B5EF4-FFF2-40B4-BE49-F238E27FC236}">
              <a16:creationId xmlns:a16="http://schemas.microsoft.com/office/drawing/2014/main" id="{439D950F-A6B2-4920-AF90-F1AF9B548204}"/>
            </a:ext>
          </a:extLst>
        </xdr:cNvPr>
        <xdr:cNvSpPr txBox="1"/>
      </xdr:nvSpPr>
      <xdr:spPr>
        <a:xfrm>
          <a:off x="8719449" y="4957537"/>
          <a:ext cx="2743200" cy="1813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bg1"/>
              </a:solidFill>
              <a:latin typeface="Georgia Pro Cond Black" panose="02040A06050405020203" pitchFamily="18" charset="0"/>
            </a:rPr>
            <a:t>Gender Pay Distribution Analysis</a:t>
          </a:r>
        </a:p>
      </xdr:txBody>
    </xdr:sp>
    <xdr:clientData/>
  </xdr:twoCellAnchor>
  <xdr:twoCellAnchor>
    <xdr:from>
      <xdr:col>4</xdr:col>
      <xdr:colOff>36280</xdr:colOff>
      <xdr:row>34</xdr:row>
      <xdr:rowOff>13615</xdr:rowOff>
    </xdr:from>
    <xdr:to>
      <xdr:col>7</xdr:col>
      <xdr:colOff>2897</xdr:colOff>
      <xdr:row>35</xdr:row>
      <xdr:rowOff>152226</xdr:rowOff>
    </xdr:to>
    <xdr:sp macro="" textlink="">
      <xdr:nvSpPr>
        <xdr:cNvPr id="35" name="Rectangle 34">
          <a:extLst>
            <a:ext uri="{FF2B5EF4-FFF2-40B4-BE49-F238E27FC236}">
              <a16:creationId xmlns:a16="http://schemas.microsoft.com/office/drawing/2014/main" id="{633CDA17-A529-4F5A-9981-ECF38AB93E9C}"/>
            </a:ext>
          </a:extLst>
        </xdr:cNvPr>
        <xdr:cNvSpPr/>
      </xdr:nvSpPr>
      <xdr:spPr>
        <a:xfrm>
          <a:off x="3319230" y="6262015"/>
          <a:ext cx="3789317" cy="322761"/>
        </a:xfrm>
        <a:prstGeom prst="rect">
          <a:avLst/>
        </a:prstGeom>
        <a:solidFill>
          <a:srgbClr val="002060"/>
        </a:solidFill>
        <a:scene3d>
          <a:camera prst="orthographicFront"/>
          <a:lightRig rig="threePt" dir="t"/>
        </a:scene3d>
        <a:sp3d>
          <a:bevelT w="139700" prst="cross"/>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36274</xdr:colOff>
      <xdr:row>34</xdr:row>
      <xdr:rowOff>52617</xdr:rowOff>
    </xdr:from>
    <xdr:to>
      <xdr:col>7</xdr:col>
      <xdr:colOff>183957</xdr:colOff>
      <xdr:row>35</xdr:row>
      <xdr:rowOff>90715</xdr:rowOff>
    </xdr:to>
    <xdr:sp macro="" textlink="">
      <xdr:nvSpPr>
        <xdr:cNvPr id="36" name="TextBox 35">
          <a:extLst>
            <a:ext uri="{FF2B5EF4-FFF2-40B4-BE49-F238E27FC236}">
              <a16:creationId xmlns:a16="http://schemas.microsoft.com/office/drawing/2014/main" id="{C9F79A13-3190-4047-897D-AECDD0B10F86}"/>
            </a:ext>
          </a:extLst>
        </xdr:cNvPr>
        <xdr:cNvSpPr txBox="1"/>
      </xdr:nvSpPr>
      <xdr:spPr>
        <a:xfrm>
          <a:off x="3319224" y="6301017"/>
          <a:ext cx="3970383" cy="2222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bg1"/>
              </a:solidFill>
              <a:latin typeface="Georgia Pro Cond Black" panose="02040A06050405020203" pitchFamily="18" charset="0"/>
            </a:rPr>
            <a:t>Gender Pay Gap Analysis</a:t>
          </a:r>
          <a:r>
            <a:rPr lang="en-US" sz="1100" baseline="0">
              <a:solidFill>
                <a:schemeClr val="bg1"/>
              </a:solidFill>
              <a:latin typeface="Georgia Pro Cond Black" panose="02040A06050405020203" pitchFamily="18" charset="0"/>
            </a:rPr>
            <a:t> By Departmet and Region</a:t>
          </a:r>
          <a:endParaRPr lang="en-US" sz="1100">
            <a:solidFill>
              <a:schemeClr val="bg1"/>
            </a:solidFill>
            <a:latin typeface="Georgia Pro Cond Black" panose="02040A06050405020203" pitchFamily="18" charset="0"/>
          </a:endParaRPr>
        </a:p>
      </xdr:txBody>
    </xdr:sp>
    <xdr:clientData/>
  </xdr:twoCellAnchor>
  <xdr:twoCellAnchor>
    <xdr:from>
      <xdr:col>7</xdr:col>
      <xdr:colOff>27214</xdr:colOff>
      <xdr:row>35</xdr:row>
      <xdr:rowOff>172357</xdr:rowOff>
    </xdr:from>
    <xdr:to>
      <xdr:col>10</xdr:col>
      <xdr:colOff>1143000</xdr:colOff>
      <xdr:row>47</xdr:row>
      <xdr:rowOff>158750</xdr:rowOff>
    </xdr:to>
    <xdr:graphicFrame macro="">
      <xdr:nvGraphicFramePr>
        <xdr:cNvPr id="37" name="Chart 36">
          <a:extLst>
            <a:ext uri="{FF2B5EF4-FFF2-40B4-BE49-F238E27FC236}">
              <a16:creationId xmlns:a16="http://schemas.microsoft.com/office/drawing/2014/main" id="{2750463C-DBBF-4A66-A195-A3F9A9AC2D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45352</xdr:colOff>
      <xdr:row>34</xdr:row>
      <xdr:rowOff>31753</xdr:rowOff>
    </xdr:from>
    <xdr:to>
      <xdr:col>10</xdr:col>
      <xdr:colOff>1143000</xdr:colOff>
      <xdr:row>35</xdr:row>
      <xdr:rowOff>142932</xdr:rowOff>
    </xdr:to>
    <xdr:sp macro="" textlink="">
      <xdr:nvSpPr>
        <xdr:cNvPr id="38" name="Rectangle 37">
          <a:extLst>
            <a:ext uri="{FF2B5EF4-FFF2-40B4-BE49-F238E27FC236}">
              <a16:creationId xmlns:a16="http://schemas.microsoft.com/office/drawing/2014/main" id="{CB4EF100-E3DA-413F-9CA2-932F75AA5C7F}"/>
            </a:ext>
          </a:extLst>
        </xdr:cNvPr>
        <xdr:cNvSpPr/>
      </xdr:nvSpPr>
      <xdr:spPr>
        <a:xfrm>
          <a:off x="7151002" y="6280153"/>
          <a:ext cx="3434448" cy="295329"/>
        </a:xfrm>
        <a:prstGeom prst="rect">
          <a:avLst/>
        </a:prstGeom>
        <a:solidFill>
          <a:srgbClr val="002060"/>
        </a:solidFill>
        <a:scene3d>
          <a:camera prst="orthographicFront"/>
          <a:lightRig rig="threePt" dir="t"/>
        </a:scene3d>
        <a:sp3d>
          <a:bevelT w="139700" prst="cross"/>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328079</xdr:colOff>
      <xdr:row>34</xdr:row>
      <xdr:rowOff>79831</xdr:rowOff>
    </xdr:from>
    <xdr:to>
      <xdr:col>10</xdr:col>
      <xdr:colOff>1137493</xdr:colOff>
      <xdr:row>35</xdr:row>
      <xdr:rowOff>81282</xdr:rowOff>
    </xdr:to>
    <xdr:sp macro="" textlink="">
      <xdr:nvSpPr>
        <xdr:cNvPr id="39" name="TextBox 38">
          <a:extLst>
            <a:ext uri="{FF2B5EF4-FFF2-40B4-BE49-F238E27FC236}">
              <a16:creationId xmlns:a16="http://schemas.microsoft.com/office/drawing/2014/main" id="{76453F0E-9247-4101-9922-EA293148D591}"/>
            </a:ext>
          </a:extLst>
        </xdr:cNvPr>
        <xdr:cNvSpPr txBox="1"/>
      </xdr:nvSpPr>
      <xdr:spPr>
        <a:xfrm>
          <a:off x="7238996" y="6196998"/>
          <a:ext cx="2926080" cy="1813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bg1"/>
              </a:solidFill>
              <a:latin typeface="Georgia Pro Cond Black" panose="02040A06050405020203" pitchFamily="18" charset="0"/>
            </a:rPr>
            <a:t>Percentage of  Total Salary  by Gender</a:t>
          </a:r>
        </a:p>
      </xdr:txBody>
    </xdr:sp>
    <xdr:clientData/>
  </xdr:twoCellAnchor>
  <xdr:twoCellAnchor>
    <xdr:from>
      <xdr:col>10</xdr:col>
      <xdr:colOff>1179285</xdr:colOff>
      <xdr:row>36</xdr:row>
      <xdr:rowOff>1</xdr:rowOff>
    </xdr:from>
    <xdr:to>
      <xdr:col>15</xdr:col>
      <xdr:colOff>571499</xdr:colOff>
      <xdr:row>47</xdr:row>
      <xdr:rowOff>148167</xdr:rowOff>
    </xdr:to>
    <xdr:graphicFrame macro="">
      <xdr:nvGraphicFramePr>
        <xdr:cNvPr id="40" name="Chart 39">
          <a:extLst>
            <a:ext uri="{FF2B5EF4-FFF2-40B4-BE49-F238E27FC236}">
              <a16:creationId xmlns:a16="http://schemas.microsoft.com/office/drawing/2014/main" id="{BEC326F3-939B-4B50-BA3D-B6B44FCCF4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1195609</xdr:colOff>
      <xdr:row>34</xdr:row>
      <xdr:rowOff>29939</xdr:rowOff>
    </xdr:from>
    <xdr:to>
      <xdr:col>15</xdr:col>
      <xdr:colOff>581292</xdr:colOff>
      <xdr:row>35</xdr:row>
      <xdr:rowOff>141118</xdr:rowOff>
    </xdr:to>
    <xdr:sp macro="" textlink="">
      <xdr:nvSpPr>
        <xdr:cNvPr id="41" name="Rectangle 40">
          <a:extLst>
            <a:ext uri="{FF2B5EF4-FFF2-40B4-BE49-F238E27FC236}">
              <a16:creationId xmlns:a16="http://schemas.microsoft.com/office/drawing/2014/main" id="{2A73968D-7809-495C-A6A7-978DC5B186D5}"/>
            </a:ext>
          </a:extLst>
        </xdr:cNvPr>
        <xdr:cNvSpPr/>
      </xdr:nvSpPr>
      <xdr:spPr>
        <a:xfrm>
          <a:off x="10638059" y="6278339"/>
          <a:ext cx="4249783" cy="295329"/>
        </a:xfrm>
        <a:prstGeom prst="rect">
          <a:avLst/>
        </a:prstGeom>
        <a:solidFill>
          <a:srgbClr val="002060"/>
        </a:solidFill>
        <a:scene3d>
          <a:camera prst="orthographicFront"/>
          <a:lightRig rig="threePt" dir="t"/>
        </a:scene3d>
        <a:sp3d>
          <a:bevelT w="139700" prst="cross"/>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379180</xdr:colOff>
      <xdr:row>34</xdr:row>
      <xdr:rowOff>68946</xdr:rowOff>
    </xdr:from>
    <xdr:to>
      <xdr:col>14</xdr:col>
      <xdr:colOff>342894</xdr:colOff>
      <xdr:row>35</xdr:row>
      <xdr:rowOff>70397</xdr:rowOff>
    </xdr:to>
    <xdr:sp macro="" textlink="">
      <xdr:nvSpPr>
        <xdr:cNvPr id="42" name="TextBox 41">
          <a:extLst>
            <a:ext uri="{FF2B5EF4-FFF2-40B4-BE49-F238E27FC236}">
              <a16:creationId xmlns:a16="http://schemas.microsoft.com/office/drawing/2014/main" id="{FA62F11F-84EA-45E7-B36B-F07349A24B8A}"/>
            </a:ext>
          </a:extLst>
        </xdr:cNvPr>
        <xdr:cNvSpPr txBox="1"/>
      </xdr:nvSpPr>
      <xdr:spPr>
        <a:xfrm>
          <a:off x="11256730" y="6317346"/>
          <a:ext cx="2560864" cy="1856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bg1"/>
              </a:solidFill>
              <a:latin typeface="Georgia Pro Cond Black" panose="02040A06050405020203" pitchFamily="18" charset="0"/>
            </a:rPr>
            <a:t>Annual Bonus Pay by Region</a:t>
          </a:r>
        </a:p>
      </xdr:txBody>
    </xdr:sp>
    <xdr:clientData/>
  </xdr:twoCellAnchor>
  <xdr:twoCellAnchor>
    <xdr:from>
      <xdr:col>12</xdr:col>
      <xdr:colOff>54423</xdr:colOff>
      <xdr:row>27</xdr:row>
      <xdr:rowOff>40825</xdr:rowOff>
    </xdr:from>
    <xdr:to>
      <xdr:col>15</xdr:col>
      <xdr:colOff>581074</xdr:colOff>
      <xdr:row>28</xdr:row>
      <xdr:rowOff>143329</xdr:rowOff>
    </xdr:to>
    <xdr:sp macro="" textlink="">
      <xdr:nvSpPr>
        <xdr:cNvPr id="43" name="Rectangle 42">
          <a:extLst>
            <a:ext uri="{FF2B5EF4-FFF2-40B4-BE49-F238E27FC236}">
              <a16:creationId xmlns:a16="http://schemas.microsoft.com/office/drawing/2014/main" id="{2D0A51D6-8D6C-4A1B-91E1-D3F3498D5024}"/>
            </a:ext>
          </a:extLst>
        </xdr:cNvPr>
        <xdr:cNvSpPr/>
      </xdr:nvSpPr>
      <xdr:spPr>
        <a:xfrm>
          <a:off x="12036873" y="5012875"/>
          <a:ext cx="2850751" cy="286654"/>
        </a:xfrm>
        <a:prstGeom prst="rect">
          <a:avLst/>
        </a:prstGeom>
        <a:solidFill>
          <a:srgbClr val="002060"/>
        </a:solidFill>
        <a:scene3d>
          <a:camera prst="orthographicFront"/>
          <a:lightRig rig="threePt" dir="t"/>
        </a:scene3d>
        <a:sp3d>
          <a:bevelT w="139700" prst="cross"/>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290280</xdr:colOff>
      <xdr:row>2</xdr:row>
      <xdr:rowOff>117929</xdr:rowOff>
    </xdr:from>
    <xdr:to>
      <xdr:col>16</xdr:col>
      <xdr:colOff>9066</xdr:colOff>
      <xdr:row>2</xdr:row>
      <xdr:rowOff>117929</xdr:rowOff>
    </xdr:to>
    <xdr:cxnSp macro="">
      <xdr:nvCxnSpPr>
        <xdr:cNvPr id="44" name="Straight Connector 43">
          <a:extLst>
            <a:ext uri="{FF2B5EF4-FFF2-40B4-BE49-F238E27FC236}">
              <a16:creationId xmlns:a16="http://schemas.microsoft.com/office/drawing/2014/main" id="{FB24669A-1B31-4CF6-935C-6577D1607E8D}"/>
            </a:ext>
          </a:extLst>
        </xdr:cNvPr>
        <xdr:cNvCxnSpPr/>
      </xdr:nvCxnSpPr>
      <xdr:spPr>
        <a:xfrm>
          <a:off x="13066480" y="486229"/>
          <a:ext cx="1858736" cy="0"/>
        </a:xfrm>
        <a:prstGeom prst="line">
          <a:avLst/>
        </a:prstGeom>
        <a:ln w="38100">
          <a:solidFill>
            <a:schemeClr val="bg1"/>
          </a:solidFill>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0</xdr:col>
      <xdr:colOff>0</xdr:colOff>
      <xdr:row>2</xdr:row>
      <xdr:rowOff>116114</xdr:rowOff>
    </xdr:from>
    <xdr:to>
      <xdr:col>1</xdr:col>
      <xdr:colOff>217714</xdr:colOff>
      <xdr:row>2</xdr:row>
      <xdr:rowOff>116114</xdr:rowOff>
    </xdr:to>
    <xdr:cxnSp macro="">
      <xdr:nvCxnSpPr>
        <xdr:cNvPr id="45" name="Straight Connector 44">
          <a:extLst>
            <a:ext uri="{FF2B5EF4-FFF2-40B4-BE49-F238E27FC236}">
              <a16:creationId xmlns:a16="http://schemas.microsoft.com/office/drawing/2014/main" id="{C7CFEE56-7A70-42CA-9EDD-482571724C4E}"/>
            </a:ext>
          </a:extLst>
        </xdr:cNvPr>
        <xdr:cNvCxnSpPr/>
      </xdr:nvCxnSpPr>
      <xdr:spPr>
        <a:xfrm>
          <a:off x="0" y="484414"/>
          <a:ext cx="1862364" cy="0"/>
        </a:xfrm>
        <a:prstGeom prst="line">
          <a:avLst/>
        </a:prstGeom>
        <a:ln w="38100">
          <a:solidFill>
            <a:schemeClr val="bg1"/>
          </a:solidFill>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12</xdr:col>
      <xdr:colOff>405180</xdr:colOff>
      <xdr:row>27</xdr:row>
      <xdr:rowOff>93437</xdr:rowOff>
    </xdr:from>
    <xdr:to>
      <xdr:col>15</xdr:col>
      <xdr:colOff>40266</xdr:colOff>
      <xdr:row>28</xdr:row>
      <xdr:rowOff>94889</xdr:rowOff>
    </xdr:to>
    <xdr:sp macro="" textlink="">
      <xdr:nvSpPr>
        <xdr:cNvPr id="46" name="TextBox 45">
          <a:extLst>
            <a:ext uri="{FF2B5EF4-FFF2-40B4-BE49-F238E27FC236}">
              <a16:creationId xmlns:a16="http://schemas.microsoft.com/office/drawing/2014/main" id="{7A097642-157A-5BDE-795C-60BD87108461}"/>
            </a:ext>
          </a:extLst>
        </xdr:cNvPr>
        <xdr:cNvSpPr txBox="1"/>
      </xdr:nvSpPr>
      <xdr:spPr>
        <a:xfrm>
          <a:off x="11972763" y="4951187"/>
          <a:ext cx="1645920" cy="1813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bg1"/>
              </a:solidFill>
              <a:latin typeface="Georgia Pro Cond Black" panose="02040A06050405020203" pitchFamily="18" charset="0"/>
            </a:rPr>
            <a:t>Insights on Ratings</a:t>
          </a:r>
        </a:p>
      </xdr:txBody>
    </xdr:sp>
    <xdr:clientData/>
  </xdr:twoCellAnchor>
  <xdr:twoCellAnchor>
    <xdr:from>
      <xdr:col>0</xdr:col>
      <xdr:colOff>0</xdr:colOff>
      <xdr:row>48</xdr:row>
      <xdr:rowOff>158749</xdr:rowOff>
    </xdr:from>
    <xdr:to>
      <xdr:col>16</xdr:col>
      <xdr:colOff>52916</xdr:colOff>
      <xdr:row>74</xdr:row>
      <xdr:rowOff>52916</xdr:rowOff>
    </xdr:to>
    <xdr:sp macro="" textlink="">
      <xdr:nvSpPr>
        <xdr:cNvPr id="47" name="TextBox 46">
          <a:extLst>
            <a:ext uri="{FF2B5EF4-FFF2-40B4-BE49-F238E27FC236}">
              <a16:creationId xmlns:a16="http://schemas.microsoft.com/office/drawing/2014/main" id="{9F148C30-5666-4C81-9935-387EC0037E71}"/>
            </a:ext>
          </a:extLst>
        </xdr:cNvPr>
        <xdr:cNvSpPr txBox="1"/>
      </xdr:nvSpPr>
      <xdr:spPr>
        <a:xfrm>
          <a:off x="0" y="8794749"/>
          <a:ext cx="14488583" cy="45720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800" u="sng">
              <a:latin typeface="Georgia Pro" panose="02040502050405020303" pitchFamily="18" charset="0"/>
            </a:rPr>
            <a:t>INSIGHTS</a:t>
          </a:r>
          <a:r>
            <a:rPr lang="en-US" sz="2800" u="sng" baseline="0">
              <a:latin typeface="Georgia Pro" panose="02040502050405020303" pitchFamily="18" charset="0"/>
            </a:rPr>
            <a:t> AND RECOMMENDATIONS BASED ON THE ANALYSIS CONDUCTED</a:t>
          </a:r>
        </a:p>
        <a:p>
          <a:pPr algn="l"/>
          <a:endParaRPr lang="en-US" sz="1800" u="none" baseline="0">
            <a:latin typeface="Georgia Pro" panose="02040502050405020303" pitchFamily="18" charset="0"/>
          </a:endParaRPr>
        </a:p>
        <a:p>
          <a:pPr algn="l"/>
          <a:r>
            <a:rPr lang="en-US" sz="1800" u="none" baseline="0">
              <a:latin typeface="Georgia Pro" panose="02040502050405020303" pitchFamily="18" charset="0"/>
            </a:rPr>
            <a:t>1. The gender gap in terms of number of staff between male and female excluding the undefined staff is not too wide as there are 24 more male staff above the female staff.</a:t>
          </a:r>
        </a:p>
        <a:p>
          <a:pPr algn="l"/>
          <a:endParaRPr lang="en-US" sz="1800" u="none" baseline="0">
            <a:latin typeface="Georgia Pro" panose="02040502050405020303" pitchFamily="18" charset="0"/>
          </a:endParaRPr>
        </a:p>
        <a:p>
          <a:pPr algn="l"/>
          <a:r>
            <a:rPr lang="en-US" sz="1800" u="none" baseline="0">
              <a:latin typeface="Georgia Pro" panose="02040502050405020303" pitchFamily="18" charset="0"/>
            </a:rPr>
            <a:t>2. The company is not complient with the minimum $90,000 requirement manufacturing companies are to pay employees as 69% of it sfaff being paid below the required amount. This could bring about regulatory fines and legal issues. The company should ensure to undertake a salary review a meet up with the requirement.</a:t>
          </a:r>
        </a:p>
        <a:p>
          <a:pPr algn="l"/>
          <a:endParaRPr lang="en-US" sz="1800" u="none" baseline="0">
            <a:latin typeface="Georgia Pro" panose="02040502050405020303" pitchFamily="18" charset="0"/>
          </a:endParaRPr>
        </a:p>
        <a:p>
          <a:pPr algn="l"/>
          <a:r>
            <a:rPr lang="en-US" sz="1800" u="none" baseline="0">
              <a:latin typeface="Georgia Pro" panose="02040502050405020303" pitchFamily="18" charset="0"/>
            </a:rPr>
            <a:t>3. Gender gap in terms of total salary paid between male and female staff is 4.5% which is fair enough but could still be better as time goes on.</a:t>
          </a:r>
        </a:p>
        <a:p>
          <a:pPr algn="l"/>
          <a:endParaRPr lang="en-US" sz="1800" u="none" baseline="0">
            <a:latin typeface="Georgia Pro" panose="02040502050405020303" pitchFamily="18" charset="0"/>
          </a:endParaRPr>
        </a:p>
        <a:p>
          <a:pPr algn="l"/>
          <a:r>
            <a:rPr lang="en-US" sz="1800" u="none" baseline="0">
              <a:latin typeface="Georgia Pro" panose="02040502050405020303" pitchFamily="18" charset="0"/>
            </a:rPr>
            <a:t>4. From the analysis conducted, Kaduna had the highest bonus share, followed by Abuja and Lagos. There should a further review to understand why the bonus allocation was lower compared to the other two regions.</a:t>
          </a:r>
        </a:p>
        <a:p>
          <a:pPr algn="l"/>
          <a:endParaRPr lang="en-US" sz="1800" u="none" baseline="0">
            <a:latin typeface="Georgia Pro" panose="02040502050405020303" pitchFamily="18" charset="0"/>
          </a:endParaRPr>
        </a:p>
        <a:p>
          <a:pPr algn="l"/>
          <a:r>
            <a:rPr lang="en-US" sz="1800" u="none" baseline="0">
              <a:latin typeface="Georgia Pro" panose="02040502050405020303" pitchFamily="18" charset="0"/>
            </a:rPr>
            <a:t>5. Gender pay gap were identifiesd in the following departments (Accounting, Engineering, Legal, Product Mgt, R&amp;D, Sales and Support) and region (Kaduna and Lagos). This gap was mixed has some were on the male side and the other on the female side as shown in the dashboard above.</a:t>
          </a:r>
          <a:endParaRPr lang="en-US" sz="2800"/>
        </a:p>
      </xdr:txBody>
    </xdr:sp>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852.456620717596" createdVersion="8" refreshedVersion="8" minRefreshableVersion="3" recordCount="946" xr:uid="{C3055155-EC5D-45E7-AC08-31C984465048}">
  <cacheSource type="worksheet">
    <worksheetSource ref="J1:M947" sheet="Palmoria Group emp-data"/>
  </cacheSource>
  <cacheFields count="4">
    <cacheField name="Annual Salary" numFmtId="43">
      <sharedItems containsSemiMixedTypes="0" containsString="0" containsNumber="1" containsInteger="1" minValue="337560" maxValue="1439160"/>
    </cacheField>
    <cacheField name="Annual Bonus Pay" numFmtId="43">
      <sharedItems containsSemiMixedTypes="0" containsString="0" containsNumber="1" minValue="0" maxValue="117849.60000000001"/>
    </cacheField>
    <cacheField name="Total Amount paid to Individual Employee" numFmtId="43">
      <sharedItems containsSemiMixedTypes="0" containsString="0" containsNumber="1" minValue="337920" maxValue="1525162.2"/>
    </cacheField>
    <cacheField name="Location" numFmtId="0">
      <sharedItems count="3">
        <s v="Lagos"/>
        <s v="Abuja"/>
        <s v="Kaduna"/>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852.456621990743" createdVersion="8" refreshedVersion="8" minRefreshableVersion="3" recordCount="946" xr:uid="{0D9B1C35-6645-47E2-8849-A7E54FC51CC9}">
  <cacheSource type="worksheet">
    <worksheetSource ref="A1:F947" sheet="Palmoria Group emp-data"/>
  </cacheSource>
  <cacheFields count="6">
    <cacheField name="Name" numFmtId="0">
      <sharedItems count="874">
        <s v="Kai Ryder"/>
        <s v="Tiffani Mecozzi"/>
        <s v="Anni Dinse"/>
        <s v="Gamaliel Ewins"/>
        <s v="Carmel Pancoust"/>
        <s v="Ewart Laphorn"/>
        <s v="Edd MacKnockiter"/>
        <s v="Cecilia Marshalleck"/>
        <s v="Collen Dunbleton"/>
        <s v="Tawnya Tickel"/>
        <s v="Barnaby Farnall"/>
        <s v="Evangelia Gowers"/>
        <s v="Giacobo Donke"/>
        <s v="Northrup Aires"/>
        <s v="Farrel Vanyatin"/>
        <s v="Valentia Etteridge"/>
        <s v="Chancey Dyos"/>
        <s v="Rodrigo Congdon"/>
        <s v="Brodie Grimstead"/>
        <s v="Lishe Casemore"/>
        <s v="Garrick Hadwick"/>
        <s v="Jo Benoi"/>
        <s v="Judie Di Bernardo"/>
        <s v="Colly Littledike"/>
        <s v="Payton Pickervance"/>
        <s v="Jeane Bermingham"/>
        <s v="Hector Isard"/>
        <s v="Bobina Teale"/>
        <s v="Ewart Hovel"/>
        <s v="Darcy Brewitt"/>
        <s v="Candy Aindrais"/>
        <s v="Abbie Tann"/>
        <s v="Amitie Mawson"/>
        <s v="Hatti Vezey"/>
        <s v="Burtie Moulden"/>
        <s v="Hiram Merkle"/>
        <s v="Kit Battlestone"/>
        <s v="Roddy Speechley"/>
        <s v="Meredith Rucklidge"/>
        <s v="Benni Simounet"/>
        <s v="Honoria Cootes"/>
        <s v="Dov Thoresby"/>
        <s v="Benny Karolovsky"/>
        <s v="Gaultiero Have"/>
        <s v="Faunie Sinton"/>
        <s v="Eilis Pavlasek"/>
        <s v="Katerine Lohden"/>
        <s v="Ashien Gallen"/>
        <s v="Rhianna McLeoid"/>
        <s v="Tracy Renad"/>
        <s v="Wilone O'Kielt"/>
        <s v="Kelley Rounds"/>
        <s v="Shellysheldon Mahady"/>
        <s v="Faina Durand"/>
        <s v="Aile Strathearn"/>
        <s v="Baudoin Dummigan"/>
        <s v="Alexis Gotfrey"/>
        <s v="Cletus McGarahan"/>
        <s v="Hogan Iles"/>
        <s v="Beatrix Schoales"/>
        <s v="Julian Andrassy"/>
        <s v="Dyanne Strafen"/>
        <s v="Layton Kierans"/>
        <s v="Warner Carwithan"/>
        <s v="Alic Bagg"/>
        <s v="Ignacio Delion"/>
        <s v="Westbrook Brandino"/>
        <s v="Mahalia Larcher"/>
        <s v="Lindy Guillet"/>
        <s v="Halimeda Kuscha"/>
        <s v="Daron Biaggioli"/>
        <s v="Lezlie Balmann"/>
        <s v="Harwilll Domotor"/>
        <s v="Karon Oscroft"/>
        <s v="Bev Lashley"/>
        <s v="Cathi Delgardo"/>
        <s v="Michale Rolf"/>
        <s v="Morten Dumphy"/>
        <s v="Natalee Craiker"/>
        <s v="Granville Stetson"/>
        <s v="Amery Ofer"/>
        <s v="Margarete Blasing"/>
        <s v="Thedrick Rogeon"/>
        <s v="Nickolai Artin"/>
        <s v="Virge Garfield"/>
        <s v="Herschel Wareham"/>
        <s v="Antone Tolmie"/>
        <s v="Axel Grigaut"/>
        <s v="Minetta Parsons"/>
        <s v="Ianthe Sayre"/>
        <s v="Gerrard Doorey"/>
        <s v="Carlin Demke"/>
        <s v="Lane Monteaux"/>
        <s v="Nelli Schoolfield"/>
        <s v="Xylina Pargetter"/>
        <s v="Gisella Mewe"/>
        <s v="Cecilio Sprankling"/>
        <s v="Noll Forbear"/>
        <s v="Madelene Upcott"/>
        <s v="Gayla Blackadder"/>
        <s v="Rafaelita Blaksland"/>
        <s v="Mella Northam"/>
        <s v="Doro Nolte"/>
        <s v="Danielle Johananoff"/>
        <s v="Emmye Corry"/>
        <s v="Rasla Fisby"/>
        <s v="Vassili Flay"/>
        <s v="Arty Duigan"/>
        <s v="Obidiah Westrope"/>
        <s v="Marlie Charsley"/>
        <s v="Bordy Yatman"/>
        <s v="Daryn Kniveton"/>
        <s v="Shelley Moncreiffe"/>
        <s v="Maggie Ruberti"/>
        <s v="Aeriell Cuell"/>
        <s v="Brig Dewi"/>
        <s v="Filmore Fitzhenry"/>
        <s v="Rosamond Fishe"/>
        <s v="Izzy Brisco"/>
        <s v="Ondrea Banfield"/>
        <s v="Kaine Padly"/>
        <s v="Jordain Sparkwill"/>
        <s v="Sarajane Peachey"/>
        <s v="Joey Keedwell"/>
        <s v="Chauncey Schild"/>
        <s v="Israel Farndon"/>
        <s v="Inger Andriveaux"/>
        <s v="Gardy Grigorey"/>
        <s v="Efrem Mathonnet"/>
        <s v="Margot Royds"/>
        <s v="Krysta Elacoate"/>
        <s v="Reg MacMichael"/>
        <s v="Bari Toffano"/>
        <s v="Theresita Chasmer"/>
        <s v="Pippy Roxby"/>
        <s v="Kissiah Maydway"/>
        <s v="Alysa Wankling"/>
        <s v="Trix Lutsch"/>
        <s v="Gearard Wixon"/>
        <s v="Bogey Hitcham"/>
        <s v="Erv Havill"/>
        <s v="Shana Bewly"/>
        <s v="Nanice Boatwright"/>
        <s v="Euell Willoughley"/>
        <s v="Mora Innett"/>
        <s v="Augusta Cheetham"/>
        <s v="Minna Showler"/>
        <s v="Mick Titman"/>
        <s v="Gwenore Scotchmer"/>
        <s v="Nathanial Brounfield"/>
        <s v="North Bertomeu"/>
        <s v="Nananne Gehringer"/>
        <s v="Janene Hairsine"/>
        <s v="Hilliary Roarty"/>
        <s v="Reena McKernan"/>
        <s v="Oates Dinan"/>
        <s v="Pennie Walmsley"/>
        <s v="Caro Chappel"/>
        <s v="Althea Bronger"/>
        <s v="Ava Whordley"/>
        <s v="Cherlyn Barter"/>
        <s v="Sharity Brands"/>
        <s v="Leslie Baruch"/>
        <s v="Margy Elward"/>
        <s v="Ruthanne Beadnell"/>
        <s v="Rhody Odhams"/>
        <s v="Dyna Doucette"/>
        <s v="Anni Izzard"/>
        <s v="Cindee Saice"/>
        <s v="Leslie Cardoso"/>
        <s v="Peria Revey"/>
        <s v="Pierson Measham"/>
        <s v="Helaine Lyddy"/>
        <s v="Vernor Atyea"/>
        <s v="Mata Fishley"/>
        <s v="Duky Wallace"/>
        <s v="Freda Legan"/>
        <s v="Colby Reuven"/>
        <s v="Ronnie Sinyard"/>
        <s v="Kayley Southwell"/>
        <s v="Dorise Labat"/>
        <s v="Floria Olivia"/>
        <s v="Allyce Hincham"/>
        <s v="Joyce Esel"/>
        <s v="Purcell Le Pine"/>
        <s v="Audry Yu"/>
        <s v="Robinia Scholling"/>
        <s v="Collin Jagson"/>
        <s v="Shaylyn Ransbury"/>
        <s v="Cyrillus Garci"/>
        <s v="Bernie Gorges"/>
        <s v="Pancho De Ortega"/>
        <s v="Wilt Wayvill"/>
        <s v="Simon Kembery"/>
        <s v="Janina Wolverson"/>
        <s v="Amandy Jope"/>
        <s v="Mariette Daymont"/>
        <s v="Lindi Morfey"/>
        <s v="Granny Spencelayh"/>
        <s v="Tadio Audritt"/>
        <s v="Chrisy Kyme"/>
        <s v="Cindi Stratten"/>
        <s v="Kora Allebone"/>
        <s v="Taddeo Jovis"/>
        <s v="Ede Mignot"/>
        <s v="Aurelia Stanners"/>
        <s v="Toby Brodhead"/>
        <s v="De witt Lottrington"/>
        <s v="Diarmid Alman"/>
        <s v="Damien Netley"/>
        <s v="Robbert Mandrier"/>
        <s v="Anjela Spancock"/>
        <s v="Mick Tanguy"/>
        <s v="Jessica Burditt"/>
        <s v="Eleonore Airdrie"/>
        <s v="Kakalina Stanaway"/>
        <s v="Ancell Moretto"/>
        <s v="Constantino Espley"/>
        <s v="Jim Perrygo"/>
        <s v="Antonetta Coggeshall"/>
        <s v="Myrilla Mercik"/>
        <s v="Garwood Penhale"/>
        <s v="Twila Roantree"/>
        <s v="Kincaid Hellicar"/>
        <s v="Aluin Churly"/>
        <s v="Fidelio Rigmond"/>
        <s v="Shari Pickston"/>
        <s v="Maximo Ungerecht"/>
        <s v="Torrance Collier"/>
        <s v="Loren Rettie"/>
        <s v="Sandy Cadden"/>
        <s v="Fanchon Furney"/>
        <s v="Easter Pyke"/>
        <s v="Michaeline Capehorn"/>
        <s v="Adela Dowsett"/>
        <s v="Jeannie Petracco"/>
        <s v="Charline Husset"/>
        <s v="Emanuel Beldan"/>
        <s v="Winny Millam"/>
        <s v="Margit Kunze"/>
        <s v="Rey Chartman"/>
        <s v="Shela Goade"/>
        <s v="Appolonia Snook"/>
        <s v="Nicola Kiely"/>
        <s v="Bette-ann Leafe"/>
        <s v="Lorrie Derycot"/>
        <s v="Caty Janas"/>
        <s v="Clarine Shambrooke"/>
        <s v="Freddy Linford"/>
        <s v="Karita Vasyanin"/>
        <s v="Hobie Stockbridge"/>
        <s v="Cecilla Northen"/>
        <s v="Hinda Label"/>
        <s v="Fedora Graffin"/>
        <s v="Ardyce Eacott"/>
        <s v="Leilah Yesinin"/>
        <s v="Giffer Berlin"/>
        <s v="Foss Asquez"/>
        <s v="Katey Cadany"/>
        <s v="Tadio Dowdle"/>
        <s v="Patricia Dwelly"/>
        <s v="Jillana Gabbitis"/>
        <s v="Roselle Wandrach"/>
        <s v="Madge McCloughen"/>
        <s v="Rogers Rosenthaler"/>
        <s v="Kienan Epinay"/>
        <s v="Aldrich Glenny"/>
        <s v="Konstanze Wyleman"/>
        <s v="Dennison Crosswaite"/>
        <s v="Lamond Douthwaite"/>
        <s v="Leela Eckart"/>
        <s v="Christoph Stretton"/>
        <s v="Felipe Parkman"/>
        <s v="Reube Sushams"/>
        <s v="Evyn Fyrth"/>
        <s v="Adolph Hartin"/>
        <s v="Alyosha Riquet"/>
        <s v="Richy Gray"/>
        <s v="Danica Nayshe"/>
        <s v="Cara Havers"/>
        <s v="Marga Lorenzo"/>
        <s v="Sheff Gerdts"/>
        <s v="Haven Belward"/>
        <s v="Beatriz Bateson"/>
        <s v="Eleni O'Quin"/>
        <s v="Fred Dudeney"/>
        <s v="Romona Melody"/>
        <s v="Fairfax Wallsam"/>
        <s v="Katya Hundy"/>
        <s v="Niko MacGille"/>
        <s v="Stefa Eggleston"/>
        <s v="Manolo Gasnell"/>
        <s v="Oona Donan"/>
        <s v="Georg Dinnage"/>
        <s v="Ches Bonnell"/>
        <s v="Barbara-anne Kenchington"/>
        <s v="Cindi McDuffy"/>
        <s v="Mickey Pybus"/>
        <s v="Aida Bleacher"/>
        <s v="Bebe Pollicott"/>
        <s v="Merrilee Plenty"/>
        <s v="Reggie Taylerson"/>
        <s v="Emmanuel Westrey"/>
        <s v="Sharron Petegree"/>
        <s v="Edgard Irving"/>
        <s v="Shirlene Argo"/>
        <s v="Jacklyn Andrioletti"/>
        <s v="Angeline Christophersen"/>
        <s v="Hobard Benninger"/>
        <s v="Rosco Cogley"/>
        <s v="Fidela Dowey"/>
        <s v="Sibyl Dunkirk"/>
        <s v="Riccardo Hagan"/>
        <s v="Charmane Heistermann"/>
        <s v="Quintina Kilgannon"/>
        <s v="Sissy Muehle"/>
        <s v="Judi Cosgriff"/>
        <s v="Ronnie Mesias"/>
        <s v="Tarrah Wordsworth"/>
        <s v="Barri Teacy"/>
        <s v="Lissy McCoy"/>
        <s v="Melisa Knott"/>
        <s v="Adolph McNalley"/>
        <s v="Mick Spraberry"/>
        <s v="Pate Beardsley"/>
        <s v="Lark Ironmonger"/>
        <s v="Philis Rowlstone"/>
        <s v="Cyril Medford"/>
        <s v="Sisely Gatsby"/>
        <s v="Marco Wooland"/>
        <s v="Matias Cormack"/>
        <s v="Saundra O'Connel"/>
        <s v="Kelly Corkitt"/>
        <s v="Jolynn Behnecken"/>
        <s v="Alikee Jecock"/>
        <s v="Issy McLevie"/>
        <s v="Iain Wiburn"/>
        <s v="Vaughn Carvill"/>
        <s v="Patti Dradey"/>
        <s v="Fancy Bonin"/>
        <s v="Letisha Carrett"/>
        <s v="Verney Sloegrave"/>
        <s v="Vasily MacVanamy"/>
        <s v="Phylys Benitez"/>
        <s v="Inger Chapelhow"/>
        <s v="Marni Jull"/>
        <s v="Nerissa Kavanagh"/>
        <s v="Agnes Collicott"/>
        <s v="Codie Gaunson"/>
        <s v="Durand Backhouse"/>
        <s v="Tallie Chaikovski"/>
        <s v="Skip Morkham"/>
        <s v="Shea Mix"/>
        <s v="Torey Rosell"/>
        <s v="Karee Ruslinge"/>
        <s v="Nonah Bissell"/>
        <s v="Merrel Blind"/>
        <s v="Evanne Sheryn"/>
        <s v="Martita Beaumont"/>
        <s v="Issie Crippes"/>
        <s v="Issiah Cradick"/>
        <s v="Michael Sidry"/>
        <s v="Denni Wiggans"/>
        <s v="Janean Gostage"/>
        <s v="Marjie Bamford"/>
        <s v="Van Tuxwell"/>
        <s v="Van Ruseworth"/>
        <s v="Fonzie O'Shea"/>
        <s v="Aileen McCritchie"/>
        <s v="Ambrosio Daniely"/>
        <s v="Dane Wudeland"/>
        <s v="Gardy Eckersall"/>
        <s v="Irvine Blenkin"/>
        <s v="Kellsie Waby"/>
        <s v="Royal Nowakowska"/>
        <s v="Martelle Brise"/>
        <s v="Marissa Infante"/>
        <s v="Ruby Cracie"/>
        <s v="Anne-corinne Daulby"/>
        <s v="Hans Bucke"/>
        <s v="Gray Seamon"/>
        <s v="Marcellina Kitt"/>
        <s v="Isadora Maunsell"/>
        <s v="Adrianne Gave"/>
        <s v="Allene Gobbet"/>
        <s v="Marmaduke Worssam"/>
        <s v="Shanon Deverell"/>
        <s v="Fidela Artis"/>
        <s v="Dewie Stodart"/>
        <s v="Grady Crosgrove"/>
        <s v="Cecilla Joselevitch"/>
        <s v="Vlad Strangeway"/>
        <s v="Caro Hainsworth"/>
        <s v="Lia Lurner"/>
        <s v="Barny Fairweather"/>
        <s v="Itch Tinklin"/>
        <s v="Joli Jodrelle"/>
        <s v="Meryl Waggatt"/>
        <s v="Rodina Drinan"/>
        <s v="Abramo Labbez"/>
        <s v="Yanaton Wooster"/>
        <s v="Virginia McConville"/>
        <s v="Liane Bedburrow"/>
        <s v="Millard Brakewell"/>
        <s v="Shelby Buckland"/>
        <s v="Yvette Bett"/>
        <s v="Dorolice Farry"/>
        <s v="Gilles Jaquet"/>
        <s v="Joella Maevela"/>
        <s v="Meara Darrington"/>
        <s v="Lisle Danahar"/>
        <s v="Beverie Moffet"/>
        <s v="Lil Ibberson"/>
        <s v="Shari McNee"/>
        <s v="Derk Bosson"/>
        <s v="Jordain Cyster"/>
        <s v="Alexandros Rackley"/>
        <s v="Demetria Le Estut"/>
        <s v="Petronella Marusik"/>
        <s v="Brit Hamnett"/>
        <s v="Camilla Castle"/>
        <s v="Yves Clunie"/>
        <s v="Michaella Perri"/>
        <s v="Elia Cockton"/>
        <s v="Billie Croucher"/>
        <s v="Melodie Torresi"/>
        <s v="Corinna Griffiths"/>
        <s v="Faun Rickeard"/>
        <s v="Sammy Gantlett"/>
        <s v="Bren Absolon"/>
        <s v="Grover Cooksey"/>
        <s v="Cleveland Pottiphar"/>
        <s v="Gigi Bohling"/>
        <s v="Conchita Soden"/>
        <s v="Enrichetta Mowles"/>
        <s v="Christos Wintle"/>
        <s v="Leena Bruckshaw"/>
        <s v="Josie Barnson"/>
        <s v="Jobey Boneham"/>
        <s v="Lea Chaplin"/>
        <s v="Renaldo Thomassin"/>
        <s v="Ingunna Wainscoat"/>
        <s v="Crawford Scad"/>
        <s v="Marline Wahncke"/>
        <s v="Orran Gritskov"/>
        <s v="Shay Chasney"/>
        <s v="Addi Studdeard"/>
        <s v="Murial Ickovici"/>
        <s v="Bethanne Leicester"/>
        <s v="Trey Jurges"/>
        <s v="Cristal Demangeot"/>
        <s v="Genovera Ghost"/>
        <s v="Tabbatha Pickston"/>
        <s v="Bert Yaakov"/>
        <s v="Gilda Richen"/>
        <s v="Delphine Jewis"/>
        <s v="Lorain Tew"/>
        <s v="Dean Biggam"/>
        <s v="Naoma Cruse"/>
        <s v="Marcia Muldrew"/>
        <s v="Nollie Courteney"/>
        <s v="Frasier Straw"/>
        <s v="Phillipp Nekrews"/>
        <s v="Craggie Whistlecraft"/>
        <s v="Karlen McCaffrey"/>
        <s v="Avigdor Karel"/>
        <s v="Maisie Shotboulte"/>
        <s v="Aindrea Lenormand"/>
        <s v="Justino Chapiro"/>
        <s v="Sabina Scorrer"/>
        <s v="Carolyn Attack"/>
        <s v="Ardella Dyment"/>
        <s v="Ambros Murthwaite"/>
        <s v="Linell Compfort"/>
        <s v="Helene Bouts"/>
        <s v="Putnem Manchester"/>
        <s v="Shayne Stegel"/>
        <s v="Andrea Penfold"/>
        <s v="Amaleta Baltzar"/>
        <s v="Jolynn Lumbley"/>
        <s v="Cornie Arstall"/>
        <s v="Pearla Beteriss"/>
        <s v="Alida Welman"/>
        <s v="Thedrick Bothwell"/>
        <s v="Archibaldo Denny"/>
        <s v="Berna Dubery"/>
        <s v="Myer McCory"/>
        <s v="Ali Roubert"/>
        <s v="Kristofor Powner"/>
        <s v="Wyn Treadger"/>
        <s v="Grady Rochelle"/>
        <s v="Andria Kimpton"/>
        <s v="Murry Dryburgh"/>
        <s v="Inge Creer"/>
        <s v="Billi Fellgate"/>
        <s v="Violetta Vial"/>
        <s v="Hyacinthie Braybrooke"/>
        <s v="Gradey Litton"/>
        <s v="Joaquin McVitty"/>
        <s v="Melva Jickells"/>
        <s v="Kerwin Blakely"/>
        <s v="Timmi Durran"/>
        <s v="Garwin Peasegood"/>
        <s v="Joyce Leyband"/>
        <s v="Cull Nannetti"/>
        <s v="Shannen Crittal"/>
        <s v="Barr Faughny"/>
        <s v="Jessika Jaycocks"/>
        <s v="Lucias Minico"/>
        <s v="Anjanette Ferre"/>
        <s v="Ebonee Roxburgh"/>
        <s v="Husein Augar"/>
        <s v="Doe Clubley"/>
        <s v="Wendel Malletratt"/>
        <s v="Alicea Pudsall"/>
        <s v="Delora Arendt"/>
        <s v="Max Shower"/>
        <s v="Nerita Mycock"/>
        <s v="Delinda Snozzwell"/>
        <s v="Felice McMurty"/>
        <s v="Dominic Ortler"/>
        <s v="Vere Kulic"/>
        <s v="Gideon Hehir"/>
        <s v="Addy Pimblett"/>
        <s v="Antonino Forsdicke"/>
        <s v="William Coveny"/>
        <s v="Corina Triner"/>
        <s v="Jessica Callcott"/>
        <s v="Marney O'Breen"/>
        <s v="Kath Bletsoe"/>
        <s v="Hali Behnecke"/>
        <s v="Cordelia Djuricic"/>
        <s v="Freddie Johnikin"/>
        <s v="Jori Ashleigh"/>
        <s v="Jedd Moretto"/>
        <s v="Lion Adcock"/>
        <s v="Lincoln Cord"/>
        <s v="Egor Minto"/>
        <s v="Felita Whitloe"/>
        <s v="Daphne Francillo"/>
        <s v="Archibald Dyzart"/>
        <s v="Vic Radolf"/>
        <s v="Dael Bugge"/>
        <s v="Larissa Ingledow"/>
        <s v="Myrle Prandoni"/>
        <s v="Frederik Dartan"/>
        <s v="Daisie Dahlman"/>
        <s v="Halette Yesenev"/>
        <s v="Letizia Hasselby"/>
        <s v="Blaire Ruckman"/>
        <s v="Tammi Lackham"/>
        <s v="Abigael Basire"/>
        <s v="Rois Garrigan"/>
        <s v="Aubert Wedmore."/>
        <s v="Evangelina Lergan"/>
        <s v="Sile Whorton"/>
        <s v="Chelsea Itzak"/>
        <s v="Tamara Couvet"/>
        <s v="Duffie Ibel"/>
        <s v="Felicdad Heibel"/>
        <s v="Radcliffe Fairpool"/>
        <s v="Alfred Peplay"/>
        <s v="Mallorie Waber"/>
        <s v="Marlowe Constantine"/>
        <s v="Gino Groome"/>
        <s v="Alexine Portail"/>
        <s v="Aleksandr Botha"/>
        <s v="Sandi Labat"/>
        <s v="Jehu Rudeforth"/>
        <s v="Effie Vasilov"/>
        <s v="Curtice Advani"/>
        <s v="Ludovika Plaice"/>
        <s v="Carlene Torry"/>
        <s v="Nicole Blowfelde"/>
        <s v="Pembroke Siflet"/>
        <s v="Rhiamon Mollison"/>
        <s v="My Hanscome"/>
        <s v="Gerald Caple"/>
        <s v="Caresa Christer"/>
        <s v="Lilyan Klimpt"/>
        <s v="Oby Sorrel"/>
        <s v="Gisela Wille"/>
        <s v="Aurelea Devitt"/>
        <s v="Sarajane Scourge"/>
        <s v="Malory Biles"/>
        <s v="Latisha Jolly"/>
        <s v="Glennis Fussen"/>
        <s v="Berenice Osbaldstone"/>
        <s v="Georgie Caress"/>
        <s v="Nessy Baskwell"/>
        <s v="Brien Boise"/>
        <s v="Farris Ditchfield"/>
        <s v="Yves Pawlik"/>
        <s v="Mord Cromblehome"/>
        <s v="Corabel Luberto"/>
        <s v="Eberto William"/>
        <s v="Fax Scotland"/>
        <s v="Clo Jimpson"/>
        <s v="Laney Renne"/>
        <s v="Kelci Walkden"/>
        <s v="Benoite Ackermann"/>
        <s v="Millie Fiveash"/>
        <s v="Mackenzie Hannis"/>
        <s v="Shaylah Owbrick"/>
        <s v="Oran Buxcy"/>
        <s v="Nessi Delves"/>
        <s v="Charmaine Howie"/>
        <s v="Berny Bastide"/>
        <s v="Peggi Bullas"/>
        <s v="Saunders Blumson"/>
        <s v="Loren Bentote"/>
        <s v="Konstantin Timblett"/>
        <s v="Christopher Kezourec"/>
        <s v="Bryana Loyns"/>
        <s v="Alta Kaszper"/>
        <s v="Juanita Trembey"/>
        <s v="Claudetta Petherick"/>
        <s v="Verla Timmis"/>
        <s v="Clemmie Hebblewaite"/>
        <s v="Caritta Searl"/>
        <s v="Thekla Lynnett"/>
        <s v="Amii Elms"/>
        <s v="Brigid Jeffrey"/>
        <s v="William Reeveley"/>
        <s v="Callie Duckels"/>
        <s v="Zach Polon"/>
        <s v="Hoyt D'Alesco"/>
        <s v="Tatum Hush"/>
        <s v="Luca Wolstenholme"/>
        <s v="Jill Shipsey"/>
        <s v="Silva Monte"/>
        <s v="Maritsa Marusic"/>
        <s v="Joana Bartocci"/>
        <s v="Cyndia Skedge"/>
        <s v="Kaye Crocroft"/>
        <s v="Wyatt Clinch"/>
        <s v="Novelia Pyffe"/>
        <s v="Leonidas Cavaney"/>
        <s v="Onofredo Hassan"/>
        <s v="Zebulon Allmen"/>
        <s v="Dino Wooderson"/>
        <s v="Emory Whitten"/>
        <s v="Jakob Philippe"/>
        <s v="Lek Scamaden"/>
        <s v="Packston Joanic"/>
        <s v="Grier Kidsley"/>
        <s v="Miguel Woolner"/>
        <s v="Yolande O'Dare"/>
        <s v="Cly Vizard"/>
        <s v="Jacobo Lasham"/>
        <s v="Trace Sidsaff"/>
        <s v="Isa Mogie"/>
        <s v="Mickie Dagwell"/>
        <s v="Angela Bangley"/>
        <s v="Daven Smout"/>
        <s v="Genevra Friday"/>
        <s v="Daisie McNeice"/>
        <s v="Niles Mahomet"/>
        <s v="Caron Kolakovic"/>
        <s v="Gabie Millichip"/>
        <s v="Larry Pioch"/>
        <s v="Moore Gligoraci"/>
        <s v="Patience Noot"/>
        <s v="Cathyleen Hurch"/>
        <s v="Quentin Ferraresi"/>
        <s v="Esmaria Denecamp"/>
        <s v="Dolley Grayley"/>
        <s v="Gunar Cockshoot"/>
        <s v="Ollie Schirak"/>
        <s v="Townie Dongall"/>
        <s v="Adi Seawright"/>
        <s v="Sly Cowley"/>
        <s v="Erin Androsik"/>
        <s v="Stephan Bussel"/>
        <s v="Romona Dimmne"/>
        <s v="Luce Beentjes"/>
        <s v="Jan Morforth"/>
        <s v="Yasmeen Klimkiewich"/>
        <s v="Frasquito Mosley"/>
        <s v="Barney Bonafant"/>
        <s v="Corny Linturn"/>
        <s v="Jannel Labb"/>
        <s v="Eddy Stolze"/>
        <s v="Griz Thorington"/>
        <s v="L;urette Bontein"/>
        <s v="Giselbert Newlands"/>
        <s v="Carry Loblie"/>
        <s v="Dell Molloy"/>
        <s v="Forester Feakins"/>
        <s v="Tamar MacGilfoyle"/>
        <s v="Nani Brockley"/>
        <s v="Eldredge MacClure"/>
        <s v="Dayle O'Luney"/>
        <s v="Milton Lilie"/>
        <s v="Francoise Godbold"/>
        <s v="Candace Hanlon"/>
        <s v="Andrea Becker"/>
        <s v="Nicolis Winspire"/>
        <s v="Georgianne Archbutt"/>
        <s v="Cullie Bourcq"/>
        <s v="Adelina Cheeseman"/>
        <s v="Florinda Crace"/>
        <s v="Rory Ravenscroftt"/>
        <s v="Lanie Gatlin"/>
        <s v="Mathian MacMeeking"/>
        <s v="Pippy Shepperd"/>
        <s v="Tammy Backson"/>
        <s v="Elliot Tuplin"/>
        <s v="Calvin O'Carroll"/>
        <s v="Jeane Blaszczak"/>
        <s v="Cathrin Yanuk"/>
        <s v="Rudyard Tomsa"/>
        <s v="Timmy Brenston"/>
        <s v="Courtney Given"/>
        <s v="Ryon Baroch"/>
        <s v="Drusy MacCombe"/>
        <s v="Seward Kubera"/>
        <s v="Win Arthurs"/>
        <s v="Isidora Guido"/>
        <s v="Trudie Couch"/>
        <s v="Willi Vasey"/>
        <s v="Josepha Keningham"/>
        <s v="Oliy Feeney"/>
        <s v="Norrie Grahl"/>
        <s v="Ulick Maingot"/>
        <s v="Hartwell Pratchett"/>
        <s v="Collette Blackaller"/>
        <s v="Magnum Locksley"/>
        <s v="Madlen Ashburner"/>
        <s v="Dulsea Folkes"/>
        <s v="Dotty Strutley"/>
        <s v="Louise Lamming"/>
        <s v="Lamar Blewitt"/>
        <s v="Cathi Gillbee"/>
        <s v="Camille Baldinotti"/>
        <s v="Eward Astlett"/>
        <s v="Krystal Lambswood"/>
        <s v="Dionne Garrish"/>
        <s v="Crissie Cordel"/>
        <s v="Aloisia Minto"/>
        <s v="Hildagard Reece"/>
        <s v="Adella Hartshorne"/>
        <s v="Pedro Carluccio"/>
        <s v="Bayard Gendricke"/>
        <s v="Shelbi Aldin"/>
        <s v="Reidar Skechley"/>
        <s v="Orlando Gorstidge"/>
        <s v="Codi Beck"/>
        <s v="Korney Bockings"/>
        <s v="Layton Crayden"/>
        <s v="Archibald Filliskirk"/>
        <s v="Archaimbaud Pinchin"/>
        <s v="Devinne Tuny"/>
        <s v="Loralyn Bruton"/>
        <s v="Jaime Dowe"/>
        <s v="Dare Tully"/>
        <s v="Nicol Giacomi"/>
        <s v="Debera Gow"/>
        <s v="Baxter Brocks"/>
        <s v="Monti Burdus"/>
        <s v="Stan Tolliday"/>
        <s v="Jobie Basili"/>
        <s v="Maggee Stiggles"/>
        <s v="Brad Gumb"/>
        <s v="Lanny Beaney"/>
        <s v="Jessi Calterone"/>
        <s v="Ansley Gounel"/>
        <s v="Kay Edling"/>
        <s v="Hedwiga Ingarfield"/>
        <s v="Emmeline Bestwerthick"/>
        <s v="Osborn Pawle"/>
        <s v="Orton Livick"/>
        <s v="Jo-anne Gobeau"/>
        <s v="Alvie Keming"/>
        <s v="Selby Hacker"/>
        <s v="Aeriela Aickin"/>
        <s v="Isaak Rawne"/>
        <s v="Alford Gerardi"/>
        <s v="Steven Labat"/>
        <s v="Floyd Cowgill"/>
        <s v="Maximo Guirard"/>
        <s v="Carolin Fieldstone"/>
        <s v="Evanne Levens"/>
        <s v="Laura Gomar"/>
        <s v="Rosaline Wenderott"/>
        <s v="Joshia Farris"/>
        <s v="Nolan Tortis"/>
        <s v="Jamesy O'Ferris"/>
        <s v="Karyn Creeghan"/>
        <s v="Alisha Bloschke"/>
        <s v="Bennett Gimenez"/>
        <s v="Von Boeter"/>
        <s v="Irwin Kirsche"/>
        <s v="Bili Sizey"/>
        <s v="Roanne Phizacklea"/>
        <s v="Lonny Caen"/>
        <s v="Gavan Puttan"/>
        <s v="Brose MacCorkell"/>
        <s v="Florie Tortoise"/>
        <s v="Sarene Creeboe"/>
        <s v="Jamal Beagen"/>
        <s v="Cheryl Mantz"/>
        <s v="Blythe Clipston"/>
        <s v="Jermaine Steers"/>
        <s v="Shaun Kyrkeman"/>
        <s v="Niall Selesnick"/>
        <s v="Juditha Hatherleigh"/>
        <s v="Lincoln Greatex"/>
        <s v="Kikelia Ellor"/>
        <s v="Ottilie Vittel"/>
        <s v="Shellysheldon Ellerman"/>
        <s v="Monroe Hendrickx"/>
        <s v="Rasia Fryatt"/>
        <s v="Gretchen Callow"/>
        <s v="Deck McCallion"/>
        <s v="Pyotr Lightewood"/>
        <s v="Hedvige Stelfox"/>
        <s v="Aretha Ettridge"/>
        <s v="Sharl Bendson"/>
        <s v="Pauletta Falkus"/>
        <s v="Sandie Anthonies"/>
        <s v="Janaya MacGinlay"/>
        <s v="Thorvald Milliken"/>
        <s v="Toby Micklewright"/>
        <s v="Kingsley Hagard"/>
        <s v="Abran Danielsky"/>
        <s v="Mariann Mowat"/>
        <s v="Gare Mattiussi"/>
        <s v="Adey Ryal"/>
        <s v="Austine Littlewood"/>
        <s v="Estell Kingsland"/>
        <s v="Rose Shurrocks"/>
        <s v="Anabal Cooke"/>
        <s v="Garey Bird"/>
        <s v="Bendite Bloan"/>
        <s v="Petey Probey"/>
        <s v="Elwira Lyddiard"/>
        <s v="Mabel Orrow"/>
        <s v="Jarad Barbrook"/>
        <s v="Ginger Myott"/>
        <s v="Desi Peniman"/>
        <s v="Xavier Filipic"/>
        <s v="Brendan Edgeller"/>
        <s v="Pooh Splevins"/>
        <s v="Ernestus O'Hengerty"/>
        <s v="Chas Happel"/>
        <s v="Ferrell Skepper"/>
        <s v="Koral Gerriet"/>
        <s v="Mable Phythian"/>
        <s v="Doralyn Segar"/>
        <s v="Mirna Etoile"/>
        <s v="Susy Challoner"/>
        <s v="Stormy Church"/>
        <s v="Bryant Scamp"/>
        <s v="Beryl Burnsyde"/>
        <s v="Erv Balmann"/>
        <s v="Mallory Goldsberry"/>
        <s v="Franchot Crocken"/>
        <s v="Yoshiko Tamblingson"/>
        <s v="Irena Trousdell"/>
        <s v="Hannis January"/>
        <s v="Major O'Cahsedy"/>
        <s v="Tyson Prescote"/>
        <s v="Penni Patemore"/>
        <s v="Tris Hynard"/>
        <s v="Wald Bountiff"/>
        <s v="Roth Bourget"/>
        <s v="Reinald Franken"/>
        <s v="Carolina Blumsom"/>
        <s v="Ignacius Losel"/>
        <s v="Mendel Gentsch"/>
        <s v="Hephzibah Summerell"/>
        <s v="Edi Hofton"/>
        <s v="Addia Penwright"/>
      </sharedItems>
    </cacheField>
    <cacheField name="Gender" numFmtId="0">
      <sharedItems count="4">
        <s v="Female"/>
        <s v="Male"/>
        <s v="Undefined"/>
        <s v="Humans" u="1"/>
      </sharedItems>
    </cacheField>
    <cacheField name="Department" numFmtId="0">
      <sharedItems count="12">
        <s v="Accounting"/>
        <s v="Training"/>
        <s v="Product Management"/>
        <s v="Services"/>
        <s v="Marketing"/>
        <s v="Engineering"/>
        <s v="Support"/>
        <s v="Business Development"/>
        <s v="Human Resources"/>
        <s v="Sales"/>
        <s v="Legal"/>
        <s v="Research and Development"/>
      </sharedItems>
    </cacheField>
    <cacheField name="Salary" numFmtId="43">
      <sharedItems containsSemiMixedTypes="0" containsString="0" containsNumber="1" containsInteger="1" minValue="28130" maxValue="119930"/>
    </cacheField>
    <cacheField name="Location" numFmtId="0">
      <sharedItems count="3">
        <s v="Lagos"/>
        <s v="Abuja"/>
        <s v="Kaduna"/>
      </sharedItems>
    </cacheField>
    <cacheField name="Rating" numFmtId="0">
      <sharedItems count="6">
        <s v="Average"/>
        <s v="Not Rated"/>
        <s v="Good"/>
        <s v="Poor"/>
        <s v="Very Good"/>
        <s v="Very Poor"/>
      </sharedItems>
    </cacheField>
  </cacheFields>
  <extLst>
    <ext xmlns:x14="http://schemas.microsoft.com/office/spreadsheetml/2009/9/main" uri="{725AE2AE-9491-48be-B2B4-4EB974FC3084}">
      <x14:pivotCacheDefinition pivotCacheId="207513298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46">
  <r>
    <n v="1439160"/>
    <n v="28783.200000000001"/>
    <n v="1467943.2"/>
    <x v="0"/>
  </r>
  <r>
    <n v="1437000"/>
    <n v="57480"/>
    <n v="1494480"/>
    <x v="0"/>
  </r>
  <r>
    <n v="1436040"/>
    <n v="45953.279999999999"/>
    <n v="1481993.28"/>
    <x v="0"/>
  </r>
  <r>
    <n v="1436040"/>
    <n v="0"/>
    <n v="1436040"/>
    <x v="0"/>
  </r>
  <r>
    <n v="1435920"/>
    <n v="45949.440000000002"/>
    <n v="1481869.44"/>
    <x v="1"/>
  </r>
  <r>
    <n v="1434600"/>
    <n v="76033.8"/>
    <n v="1510633.8"/>
    <x v="1"/>
  </r>
  <r>
    <n v="1429320"/>
    <n v="84329.87999999999"/>
    <n v="1513649.88"/>
    <x v="2"/>
  </r>
  <r>
    <n v="1428240"/>
    <n v="17138.88"/>
    <n v="1445378.88"/>
    <x v="0"/>
  </r>
  <r>
    <n v="1427760"/>
    <n v="0"/>
    <n v="1427760"/>
    <x v="1"/>
  </r>
  <r>
    <n v="1427760"/>
    <n v="15705.359999999999"/>
    <n v="1443465.36"/>
    <x v="1"/>
  </r>
  <r>
    <n v="1426080"/>
    <n v="0"/>
    <n v="1426080"/>
    <x v="1"/>
  </r>
  <r>
    <n v="1425600"/>
    <n v="86961.599999999991"/>
    <n v="1512561.6"/>
    <x v="2"/>
  </r>
  <r>
    <n v="1421400"/>
    <n v="103762.2"/>
    <n v="1525162.2"/>
    <x v="2"/>
  </r>
  <r>
    <n v="1420320"/>
    <n v="32667.360000000001"/>
    <n v="1452987.36"/>
    <x v="2"/>
  </r>
  <r>
    <n v="1419600"/>
    <n v="38329.199999999997"/>
    <n v="1457929.2"/>
    <x v="2"/>
  </r>
  <r>
    <n v="1417440"/>
    <n v="39688.32"/>
    <n v="1457128.32"/>
    <x v="0"/>
  </r>
  <r>
    <n v="1417200"/>
    <n v="34012.800000000003"/>
    <n v="1451212.8"/>
    <x v="0"/>
  </r>
  <r>
    <n v="1416720"/>
    <n v="72252.72"/>
    <n v="1488972.72"/>
    <x v="2"/>
  </r>
  <r>
    <n v="1415280"/>
    <n v="29720.880000000001"/>
    <n v="1445000.88"/>
    <x v="0"/>
  </r>
  <r>
    <n v="1414200"/>
    <n v="70710"/>
    <n v="1484910"/>
    <x v="2"/>
  </r>
  <r>
    <n v="1414080"/>
    <n v="32523.84"/>
    <n v="1446603.84"/>
    <x v="2"/>
  </r>
  <r>
    <n v="1413720"/>
    <n v="39584.160000000003"/>
    <n v="1453304.16"/>
    <x v="1"/>
  </r>
  <r>
    <n v="1410240"/>
    <n v="38076.480000000003"/>
    <n v="1448316.48"/>
    <x v="2"/>
  </r>
  <r>
    <n v="1405800"/>
    <n v="28116"/>
    <n v="1433916"/>
    <x v="1"/>
  </r>
  <r>
    <n v="1405800"/>
    <n v="32333.399999999998"/>
    <n v="1438133.4"/>
    <x v="0"/>
  </r>
  <r>
    <n v="1404240"/>
    <n v="49148.4"/>
    <n v="1453388.4"/>
    <x v="2"/>
  </r>
  <r>
    <n v="1403760"/>
    <n v="7018.8"/>
    <n v="1410778.8"/>
    <x v="2"/>
  </r>
  <r>
    <n v="1403640"/>
    <n v="106676.64"/>
    <n v="1510316.64"/>
    <x v="1"/>
  </r>
  <r>
    <n v="1402680"/>
    <n v="49093.8"/>
    <n v="1451773.8"/>
    <x v="2"/>
  </r>
  <r>
    <n v="1401240"/>
    <n v="82673.159999999989"/>
    <n v="1483913.16"/>
    <x v="0"/>
  </r>
  <r>
    <n v="1400040"/>
    <n v="37801.08"/>
    <n v="1437841.08"/>
    <x v="2"/>
  </r>
  <r>
    <n v="1399080"/>
    <n v="102132.84"/>
    <n v="1501212.84"/>
    <x v="0"/>
  </r>
  <r>
    <n v="1398240"/>
    <n v="69912"/>
    <n v="1468152"/>
    <x v="0"/>
  </r>
  <r>
    <n v="1398000"/>
    <n v="0"/>
    <n v="1398000"/>
    <x v="0"/>
  </r>
  <r>
    <n v="1394880"/>
    <n v="33477.120000000003"/>
    <n v="1428357.1200000001"/>
    <x v="2"/>
  </r>
  <r>
    <n v="1394640"/>
    <n v="20919.599999999999"/>
    <n v="1415559.6"/>
    <x v="0"/>
  </r>
  <r>
    <n v="1393080"/>
    <n v="0"/>
    <n v="1393080"/>
    <x v="2"/>
  </r>
  <r>
    <n v="1393080"/>
    <n v="29254.68"/>
    <n v="1422334.68"/>
    <x v="2"/>
  </r>
  <r>
    <n v="1391760"/>
    <n v="75155.039999999994"/>
    <n v="1466915.04"/>
    <x v="1"/>
  </r>
  <r>
    <n v="1391040"/>
    <n v="80680.320000000007"/>
    <n v="1471720.32"/>
    <x v="1"/>
  </r>
  <r>
    <n v="1390080"/>
    <n v="0"/>
    <n v="1390080"/>
    <x v="0"/>
  </r>
  <r>
    <n v="1389480"/>
    <n v="6947.4000000000005"/>
    <n v="1396427.4"/>
    <x v="0"/>
  </r>
  <r>
    <n v="1387680"/>
    <n v="48568.800000000003"/>
    <n v="1436248.8"/>
    <x v="1"/>
  </r>
  <r>
    <n v="1385880"/>
    <n v="13858.800000000001"/>
    <n v="1399738.8"/>
    <x v="1"/>
  </r>
  <r>
    <n v="1385280"/>
    <n v="37402.559999999998"/>
    <n v="1422682.56"/>
    <x v="1"/>
  </r>
  <r>
    <n v="1384560"/>
    <n v="27691.200000000001"/>
    <n v="1412251.2"/>
    <x v="2"/>
  </r>
  <r>
    <n v="1382760"/>
    <n v="70520.759999999995"/>
    <n v="1453280.76"/>
    <x v="1"/>
  </r>
  <r>
    <n v="1382280"/>
    <n v="6911.4000000000005"/>
    <n v="1389191.4"/>
    <x v="2"/>
  </r>
  <r>
    <n v="1381080"/>
    <n v="38670.239999999998"/>
    <n v="1419750.24"/>
    <x v="2"/>
  </r>
  <r>
    <n v="1380960"/>
    <n v="116000.64000000001"/>
    <n v="1496960.6400000001"/>
    <x v="1"/>
  </r>
  <r>
    <n v="1378800"/>
    <n v="28954.800000000003"/>
    <n v="1407754.8"/>
    <x v="2"/>
  </r>
  <r>
    <n v="1378680"/>
    <n v="27573.600000000002"/>
    <n v="1406253.6"/>
    <x v="1"/>
  </r>
  <r>
    <n v="1378440"/>
    <n v="0"/>
    <n v="1378440"/>
    <x v="0"/>
  </r>
  <r>
    <n v="1377720"/>
    <n v="48220.200000000004"/>
    <n v="1425940.2"/>
    <x v="2"/>
  </r>
  <r>
    <n v="1376280"/>
    <n v="6881.4000000000005"/>
    <n v="1383161.4"/>
    <x v="0"/>
  </r>
  <r>
    <n v="1375800"/>
    <n v="6879"/>
    <n v="1382679"/>
    <x v="2"/>
  </r>
  <r>
    <n v="1375200"/>
    <n v="79761.600000000006"/>
    <n v="1454961.6"/>
    <x v="0"/>
  </r>
  <r>
    <n v="1374120"/>
    <n v="28856.52"/>
    <n v="1402976.52"/>
    <x v="2"/>
  </r>
  <r>
    <n v="1373640"/>
    <n v="83792.039999999994"/>
    <n v="1457432.04"/>
    <x v="0"/>
  </r>
  <r>
    <n v="1373160"/>
    <n v="59045.88"/>
    <n v="1432205.88"/>
    <x v="0"/>
  </r>
  <r>
    <n v="1373160"/>
    <n v="83762.759999999995"/>
    <n v="1456922.76"/>
    <x v="2"/>
  </r>
  <r>
    <n v="1370160"/>
    <n v="97281.359999999986"/>
    <n v="1467441.3599999999"/>
    <x v="0"/>
  </r>
  <r>
    <n v="1368120"/>
    <n v="28730.52"/>
    <n v="1396850.52"/>
    <x v="2"/>
  </r>
  <r>
    <n v="1367760"/>
    <n v="17780.879999999997"/>
    <n v="1385540.88"/>
    <x v="0"/>
  </r>
  <r>
    <n v="1365600"/>
    <n v="47796.000000000007"/>
    <n v="1413396"/>
    <x v="0"/>
  </r>
  <r>
    <n v="1365480"/>
    <n v="6827.4000000000005"/>
    <n v="1372307.4"/>
    <x v="2"/>
  </r>
  <r>
    <n v="1365120"/>
    <n v="66890.880000000005"/>
    <n v="1432010.88"/>
    <x v="2"/>
  </r>
  <r>
    <n v="1365000"/>
    <n v="28665"/>
    <n v="1393665"/>
    <x v="2"/>
  </r>
  <r>
    <n v="1364280"/>
    <n v="47749.8"/>
    <n v="1412029.8"/>
    <x v="2"/>
  </r>
  <r>
    <n v="1363440"/>
    <n v="25905.360000000001"/>
    <n v="1389345.36"/>
    <x v="0"/>
  </r>
  <r>
    <n v="1359360"/>
    <n v="78842.880000000005"/>
    <n v="1438202.8799999999"/>
    <x v="1"/>
  </r>
  <r>
    <n v="1353360"/>
    <n v="25713.84"/>
    <n v="1379073.84"/>
    <x v="1"/>
  </r>
  <r>
    <n v="1350840"/>
    <n v="14859.24"/>
    <n v="1365699.24"/>
    <x v="1"/>
  </r>
  <r>
    <n v="1350600"/>
    <n v="43219.200000000004"/>
    <n v="1393819.2"/>
    <x v="2"/>
  </r>
  <r>
    <n v="1349520"/>
    <n v="13495.2"/>
    <n v="1363015.2"/>
    <x v="2"/>
  </r>
  <r>
    <n v="1348440"/>
    <n v="53937.599999999999"/>
    <n v="1402377.6"/>
    <x v="2"/>
  </r>
  <r>
    <n v="1345440"/>
    <n v="47090.400000000001"/>
    <n v="1392530.4"/>
    <x v="0"/>
  </r>
  <r>
    <n v="1345320"/>
    <n v="0"/>
    <n v="1345320"/>
    <x v="2"/>
  </r>
  <r>
    <n v="1342920"/>
    <n v="55059.72"/>
    <n v="1397979.72"/>
    <x v="1"/>
  </r>
  <r>
    <n v="1342920"/>
    <n v="0"/>
    <n v="1342920"/>
    <x v="1"/>
  </r>
  <r>
    <n v="1341840"/>
    <n v="96612.479999999996"/>
    <n v="1438452.48"/>
    <x v="0"/>
  </r>
  <r>
    <n v="1337760"/>
    <n v="25417.439999999999"/>
    <n v="1363177.44"/>
    <x v="2"/>
  </r>
  <r>
    <n v="1334760"/>
    <n v="42712.32"/>
    <n v="1377472.32"/>
    <x v="1"/>
  </r>
  <r>
    <n v="1334280"/>
    <n v="46699.8"/>
    <n v="1380979.8"/>
    <x v="0"/>
  </r>
  <r>
    <n v="1332600"/>
    <n v="85286.400000000009"/>
    <n v="1417886.4"/>
    <x v="1"/>
  </r>
  <r>
    <n v="1331640"/>
    <n v="0"/>
    <n v="1331640"/>
    <x v="2"/>
  </r>
  <r>
    <n v="1331400"/>
    <n v="17308.2"/>
    <n v="1348708.2"/>
    <x v="2"/>
  </r>
  <r>
    <n v="1330920"/>
    <n v="42589.440000000002"/>
    <n v="1373509.44"/>
    <x v="0"/>
  </r>
  <r>
    <n v="1330680"/>
    <n v="25282.92"/>
    <n v="1355962.92"/>
    <x v="1"/>
  </r>
  <r>
    <n v="1329960"/>
    <n v="30589.079999999998"/>
    <n v="1360549.08"/>
    <x v="2"/>
  </r>
  <r>
    <n v="1329840"/>
    <n v="78460.56"/>
    <n v="1408300.56"/>
    <x v="2"/>
  </r>
  <r>
    <n v="1329360"/>
    <n v="15952.32"/>
    <n v="1345312.32"/>
    <x v="1"/>
  </r>
  <r>
    <n v="1329240"/>
    <n v="71778.960000000006"/>
    <n v="1401018.96"/>
    <x v="1"/>
  </r>
  <r>
    <n v="1329240"/>
    <n v="35889.480000000003"/>
    <n v="1365129.48"/>
    <x v="1"/>
  </r>
  <r>
    <n v="1328760"/>
    <n v="100985.76"/>
    <n v="1429745.76"/>
    <x v="1"/>
  </r>
  <r>
    <n v="1322400"/>
    <n v="42316.800000000003"/>
    <n v="1364716.8"/>
    <x v="1"/>
  </r>
  <r>
    <n v="1320480"/>
    <n v="66024"/>
    <n v="1386504"/>
    <x v="0"/>
  </r>
  <r>
    <n v="1319760"/>
    <n v="46191.600000000006"/>
    <n v="1365951.6"/>
    <x v="2"/>
  </r>
  <r>
    <n v="1318440"/>
    <n v="46145.4"/>
    <n v="1364585.4"/>
    <x v="2"/>
  </r>
  <r>
    <n v="1317480"/>
    <n v="27667.08"/>
    <n v="1345147.08"/>
    <x v="2"/>
  </r>
  <r>
    <n v="1317120"/>
    <n v="64538.880000000005"/>
    <n v="1381658.88"/>
    <x v="1"/>
  </r>
  <r>
    <n v="1316520"/>
    <n v="43445.16"/>
    <n v="1359965.16"/>
    <x v="1"/>
  </r>
  <r>
    <n v="1312560"/>
    <n v="30188.880000000001"/>
    <n v="1342748.88"/>
    <x v="2"/>
  </r>
  <r>
    <n v="1310280"/>
    <n v="27515.88"/>
    <n v="1337795.8799999999"/>
    <x v="1"/>
  </r>
  <r>
    <n v="1310040"/>
    <n v="69432.12"/>
    <n v="1379472.12"/>
    <x v="0"/>
  </r>
  <r>
    <n v="1309920"/>
    <n v="69425.759999999995"/>
    <n v="1379345.76"/>
    <x v="2"/>
  </r>
  <r>
    <n v="1309440"/>
    <n v="0"/>
    <n v="1309440"/>
    <x v="2"/>
  </r>
  <r>
    <n v="1308600"/>
    <n v="30097.8"/>
    <n v="1338697.8"/>
    <x v="2"/>
  </r>
  <r>
    <n v="1308480"/>
    <n v="30095.040000000001"/>
    <n v="1338575.04"/>
    <x v="0"/>
  </r>
  <r>
    <n v="1308360"/>
    <n v="94201.919999999998"/>
    <n v="1402561.92"/>
    <x v="1"/>
  </r>
  <r>
    <n v="1308000"/>
    <n v="83712"/>
    <n v="1391712"/>
    <x v="1"/>
  </r>
  <r>
    <n v="1307640"/>
    <n v="43152.12"/>
    <n v="1350792.12"/>
    <x v="1"/>
  </r>
  <r>
    <n v="1303200"/>
    <n v="83404.800000000003"/>
    <n v="1386604.8"/>
    <x v="1"/>
  </r>
  <r>
    <n v="1301520"/>
    <n v="70282.080000000002"/>
    <n v="1371802.08"/>
    <x v="2"/>
  </r>
  <r>
    <n v="1301400"/>
    <n v="13014"/>
    <n v="1314414"/>
    <x v="1"/>
  </r>
  <r>
    <n v="1301400"/>
    <n v="53357.4"/>
    <n v="1354757.4"/>
    <x v="0"/>
  </r>
  <r>
    <n v="1300680"/>
    <n v="16908.84"/>
    <n v="1317588.8400000001"/>
    <x v="0"/>
  </r>
  <r>
    <n v="1300320"/>
    <n v="27306.720000000001"/>
    <n v="1327626.72"/>
    <x v="1"/>
  </r>
  <r>
    <n v="1300080"/>
    <n v="0"/>
    <n v="1300080"/>
    <x v="2"/>
  </r>
  <r>
    <n v="1299480"/>
    <n v="6497.4000000000005"/>
    <n v="1305977.3999999999"/>
    <x v="1"/>
  </r>
  <r>
    <n v="1299000"/>
    <n v="27279"/>
    <n v="1326279"/>
    <x v="0"/>
  </r>
  <r>
    <n v="1298040"/>
    <n v="0"/>
    <n v="1298040"/>
    <x v="2"/>
  </r>
  <r>
    <n v="1297920"/>
    <n v="68789.759999999995"/>
    <n v="1366709.76"/>
    <x v="0"/>
  </r>
  <r>
    <n v="1296960"/>
    <n v="45393.600000000006"/>
    <n v="1342353.6"/>
    <x v="1"/>
  </r>
  <r>
    <n v="1293480"/>
    <n v="45271.8"/>
    <n v="1338751.8"/>
    <x v="2"/>
  </r>
  <r>
    <n v="1292400"/>
    <n v="108561.60000000001"/>
    <n v="1400961.6"/>
    <x v="1"/>
  </r>
  <r>
    <n v="1291920"/>
    <n v="52968.72"/>
    <n v="1344888.72"/>
    <x v="1"/>
  </r>
  <r>
    <n v="1290960"/>
    <n v="16782.48"/>
    <n v="1307742.48"/>
    <x v="1"/>
  </r>
  <r>
    <n v="1289280"/>
    <n v="16760.64"/>
    <n v="1306040.6399999999"/>
    <x v="2"/>
  </r>
  <r>
    <n v="1288080"/>
    <n v="36066.239999999998"/>
    <n v="1324146.24"/>
    <x v="1"/>
  </r>
  <r>
    <n v="1288080"/>
    <n v="97894.080000000002"/>
    <n v="1385974.08"/>
    <x v="0"/>
  </r>
  <r>
    <n v="1286640"/>
    <n v="45032.4"/>
    <n v="1331672.3999999999"/>
    <x v="0"/>
  </r>
  <r>
    <n v="1285320"/>
    <n v="74548.56"/>
    <n v="1359868.56"/>
    <x v="1"/>
  </r>
  <r>
    <n v="1285080"/>
    <n v="12850.800000000001"/>
    <n v="1297930.8"/>
    <x v="2"/>
  </r>
  <r>
    <n v="1284240"/>
    <n v="34674.480000000003"/>
    <n v="1318914.48"/>
    <x v="2"/>
  </r>
  <r>
    <n v="1283160"/>
    <n v="34645.32"/>
    <n v="1317805.32"/>
    <x v="0"/>
  </r>
  <r>
    <n v="1283160"/>
    <n v="6415.8"/>
    <n v="1289575.8"/>
    <x v="1"/>
  </r>
  <r>
    <n v="1283160"/>
    <n v="34645.32"/>
    <n v="1317805.32"/>
    <x v="2"/>
  </r>
  <r>
    <n v="1282680"/>
    <n v="29501.64"/>
    <n v="1312181.6399999999"/>
    <x v="2"/>
  </r>
  <r>
    <n v="1281360"/>
    <n v="12813.6"/>
    <n v="1294173.6000000001"/>
    <x v="2"/>
  </r>
  <r>
    <n v="1280040"/>
    <n v="40961.279999999999"/>
    <n v="1321001.28"/>
    <x v="0"/>
  </r>
  <r>
    <n v="1277880"/>
    <n v="34502.76"/>
    <n v="1312382.76"/>
    <x v="2"/>
  </r>
  <r>
    <n v="1277520"/>
    <n v="15330.24"/>
    <n v="1292850.24"/>
    <x v="0"/>
  </r>
  <r>
    <n v="1277520"/>
    <n v="68986.080000000002"/>
    <n v="1346506.08"/>
    <x v="0"/>
  </r>
  <r>
    <n v="1277520"/>
    <n v="74096.160000000003"/>
    <n v="1351616.16"/>
    <x v="0"/>
  </r>
  <r>
    <n v="1276800"/>
    <n v="30643.200000000001"/>
    <n v="1307443.2"/>
    <x v="0"/>
  </r>
  <r>
    <n v="1276800"/>
    <n v="22982.399999999998"/>
    <n v="1299782.3999999999"/>
    <x v="1"/>
  </r>
  <r>
    <n v="1274280"/>
    <n v="96845.28"/>
    <n v="1371125.28"/>
    <x v="1"/>
  </r>
  <r>
    <n v="1274040"/>
    <n v="12740.4"/>
    <n v="1286780.3999999999"/>
    <x v="0"/>
  </r>
  <r>
    <n v="1274040"/>
    <n v="52235.64"/>
    <n v="1326275.6399999999"/>
    <x v="1"/>
  </r>
  <r>
    <n v="1272960"/>
    <n v="0"/>
    <n v="1272960"/>
    <x v="1"/>
  </r>
  <r>
    <n v="1271520"/>
    <n v="24158.880000000001"/>
    <n v="1295678.8799999999"/>
    <x v="1"/>
  </r>
  <r>
    <n v="1270440"/>
    <n v="6352.2"/>
    <n v="1276792.2"/>
    <x v="1"/>
  </r>
  <r>
    <n v="1269600"/>
    <n v="78715.199999999997"/>
    <n v="1348315.2"/>
    <x v="2"/>
  </r>
  <r>
    <n v="1267320"/>
    <n v="24079.079999999998"/>
    <n v="1291399.08"/>
    <x v="0"/>
  </r>
  <r>
    <n v="1265640"/>
    <n v="41766.120000000003"/>
    <n v="1307406.1200000001"/>
    <x v="1"/>
  </r>
  <r>
    <n v="1264440"/>
    <n v="74601.959999999992"/>
    <n v="1339041.96"/>
    <x v="2"/>
  </r>
  <r>
    <n v="1263960"/>
    <n v="24015.239999999998"/>
    <n v="1287975.24"/>
    <x v="0"/>
  </r>
  <r>
    <n v="1263480"/>
    <n v="6317.4000000000005"/>
    <n v="1269797.3999999999"/>
    <x v="2"/>
  </r>
  <r>
    <n v="1261440"/>
    <n v="25228.799999999999"/>
    <n v="1286668.8"/>
    <x v="2"/>
  </r>
  <r>
    <n v="1258800"/>
    <n v="73010.400000000009"/>
    <n v="1331810.3999999999"/>
    <x v="1"/>
  </r>
  <r>
    <n v="1257600"/>
    <n v="35212.800000000003"/>
    <n v="1292812.8"/>
    <x v="0"/>
  </r>
  <r>
    <n v="1257240"/>
    <n v="44003.4"/>
    <n v="1301243.3999999999"/>
    <x v="1"/>
  </r>
  <r>
    <n v="1257240"/>
    <n v="18858.599999999999"/>
    <n v="1276098.6000000001"/>
    <x v="2"/>
  </r>
  <r>
    <n v="1257000"/>
    <n v="43995.000000000007"/>
    <n v="1300995"/>
    <x v="2"/>
  </r>
  <r>
    <n v="1256160"/>
    <n v="41453.279999999999"/>
    <n v="1297613.28"/>
    <x v="0"/>
  </r>
  <r>
    <n v="1253640"/>
    <n v="0"/>
    <n v="1253640"/>
    <x v="0"/>
  </r>
  <r>
    <n v="1252920"/>
    <n v="26311.320000000003"/>
    <n v="1279231.32"/>
    <x v="2"/>
  </r>
  <r>
    <n v="1252080"/>
    <n v="40066.559999999998"/>
    <n v="1292146.56"/>
    <x v="2"/>
  </r>
  <r>
    <n v="1252080"/>
    <n v="12520.800000000001"/>
    <n v="1264600.8"/>
    <x v="2"/>
  </r>
  <r>
    <n v="1250520"/>
    <n v="77532.240000000005"/>
    <n v="1328052.24"/>
    <x v="1"/>
  </r>
  <r>
    <n v="1249440"/>
    <n v="72467.520000000004"/>
    <n v="1321907.52"/>
    <x v="1"/>
  </r>
  <r>
    <n v="1248960"/>
    <n v="6244.8"/>
    <n v="1255204.8"/>
    <x v="1"/>
  </r>
  <r>
    <n v="1247880"/>
    <n v="88599.48"/>
    <n v="1336479.48"/>
    <x v="2"/>
  </r>
  <r>
    <n v="1244040"/>
    <n v="29856.959999999999"/>
    <n v="1273896.96"/>
    <x v="0"/>
  </r>
  <r>
    <n v="1243320"/>
    <n v="14919.84"/>
    <n v="1258239.8400000001"/>
    <x v="2"/>
  </r>
  <r>
    <n v="1243200"/>
    <n v="73348.800000000003"/>
    <n v="1316548.8"/>
    <x v="0"/>
  </r>
  <r>
    <n v="1242600"/>
    <n v="26094.600000000002"/>
    <n v="1268694.6000000001"/>
    <x v="1"/>
  </r>
  <r>
    <n v="1241880"/>
    <n v="67061.52"/>
    <n v="1308941.52"/>
    <x v="1"/>
  </r>
  <r>
    <n v="1240320"/>
    <n v="89303.039999999994"/>
    <n v="1329623.04"/>
    <x v="1"/>
  </r>
  <r>
    <n v="1240080"/>
    <n v="62004"/>
    <n v="1302084"/>
    <x v="1"/>
  </r>
  <r>
    <n v="1238880"/>
    <n v="53271.839999999997"/>
    <n v="1292151.8400000001"/>
    <x v="2"/>
  </r>
  <r>
    <n v="1237920"/>
    <n v="61896"/>
    <n v="1299816"/>
    <x v="2"/>
  </r>
  <r>
    <n v="1237320"/>
    <n v="65577.959999999992"/>
    <n v="1302897.96"/>
    <x v="2"/>
  </r>
  <r>
    <n v="1235160"/>
    <n v="72874.44"/>
    <n v="1308034.44"/>
    <x v="2"/>
  </r>
  <r>
    <n v="1230240"/>
    <n v="14762.880000000001"/>
    <n v="1245002.8799999999"/>
    <x v="1"/>
  </r>
  <r>
    <n v="1225680"/>
    <n v="29416.32"/>
    <n v="1255096.3200000001"/>
    <x v="2"/>
  </r>
  <r>
    <n v="1225560"/>
    <n v="25736.760000000002"/>
    <n v="1251296.76"/>
    <x v="2"/>
  </r>
  <r>
    <n v="1221480"/>
    <n v="29315.52"/>
    <n v="1250795.52"/>
    <x v="0"/>
  </r>
  <r>
    <n v="1221120"/>
    <n v="65940.479999999996"/>
    <n v="1287060.48"/>
    <x v="1"/>
  </r>
  <r>
    <n v="1220040"/>
    <n v="42701.4"/>
    <n v="1262741.3999999999"/>
    <x v="2"/>
  </r>
  <r>
    <n v="1219320"/>
    <n v="29263.68"/>
    <n v="1248583.6799999999"/>
    <x v="2"/>
  </r>
  <r>
    <n v="1218000"/>
    <n v="62117.999999999993"/>
    <n v="1280118"/>
    <x v="1"/>
  </r>
  <r>
    <n v="1217040"/>
    <n v="29208.959999999999"/>
    <n v="1246248.96"/>
    <x v="0"/>
  </r>
  <r>
    <n v="1216680"/>
    <n v="62050.679999999993"/>
    <n v="1278730.68"/>
    <x v="2"/>
  </r>
  <r>
    <n v="1216680"/>
    <n v="25550.280000000002"/>
    <n v="1242230.28"/>
    <x v="2"/>
  </r>
  <r>
    <n v="1214640"/>
    <n v="65590.559999999998"/>
    <n v="1280230.56"/>
    <x v="2"/>
  </r>
  <r>
    <n v="1214280"/>
    <n v="48571.200000000004"/>
    <n v="1262851.2"/>
    <x v="1"/>
  </r>
  <r>
    <n v="1208760"/>
    <n v="32636.52"/>
    <n v="1241396.52"/>
    <x v="2"/>
  </r>
  <r>
    <n v="1205040"/>
    <n v="18075.599999999999"/>
    <n v="1223115.6000000001"/>
    <x v="1"/>
  </r>
  <r>
    <n v="1204440"/>
    <n v="33724.32"/>
    <n v="1238164.32"/>
    <x v="1"/>
  </r>
  <r>
    <n v="1204320"/>
    <n v="28903.68"/>
    <n v="1233223.6799999999"/>
    <x v="0"/>
  </r>
  <r>
    <n v="1199640"/>
    <n v="47985.599999999999"/>
    <n v="1247625.6000000001"/>
    <x v="0"/>
  </r>
  <r>
    <n v="1197360"/>
    <n v="90999.360000000001"/>
    <n v="1288359.3600000001"/>
    <x v="2"/>
  </r>
  <r>
    <n v="1197000"/>
    <n v="25137"/>
    <n v="1222137"/>
    <x v="2"/>
  </r>
  <r>
    <n v="1197000"/>
    <n v="47880"/>
    <n v="1244880"/>
    <x v="0"/>
  </r>
  <r>
    <n v="1196160"/>
    <n v="64592.639999999999"/>
    <n v="1260752.6399999999"/>
    <x v="2"/>
  </r>
  <r>
    <n v="1195560"/>
    <n v="23911.200000000001"/>
    <n v="1219471.2"/>
    <x v="1"/>
  </r>
  <r>
    <n v="1194360"/>
    <n v="25081.56"/>
    <n v="1219441.56"/>
    <x v="1"/>
  </r>
  <r>
    <n v="1194360"/>
    <n v="0"/>
    <n v="1194360"/>
    <x v="0"/>
  </r>
  <r>
    <n v="1193640"/>
    <n v="70424.759999999995"/>
    <n v="1264064.76"/>
    <x v="2"/>
  </r>
  <r>
    <n v="1193520"/>
    <n v="25063.920000000002"/>
    <n v="1218583.92"/>
    <x v="1"/>
  </r>
  <r>
    <n v="1193400"/>
    <n v="32221.8"/>
    <n v="1225621.8"/>
    <x v="1"/>
  </r>
  <r>
    <n v="1190400"/>
    <n v="117849.60000000001"/>
    <n v="1308249.6000000001"/>
    <x v="0"/>
  </r>
  <r>
    <n v="1190400"/>
    <n v="63091.199999999997"/>
    <n v="1253491.2"/>
    <x v="0"/>
  </r>
  <r>
    <n v="1187640"/>
    <n v="0"/>
    <n v="1187640"/>
    <x v="0"/>
  </r>
  <r>
    <n v="1184880"/>
    <n v="14218.56"/>
    <n v="1199098.56"/>
    <x v="1"/>
  </r>
  <r>
    <n v="1183680"/>
    <n v="63918.720000000001"/>
    <n v="1247598.72"/>
    <x v="2"/>
  </r>
  <r>
    <n v="1183560"/>
    <n v="62728.68"/>
    <n v="1246288.68"/>
    <x v="0"/>
  </r>
  <r>
    <n v="1180800"/>
    <n v="23616"/>
    <n v="1204416"/>
    <x v="0"/>
  </r>
  <r>
    <n v="1180320"/>
    <n v="5901.6"/>
    <n v="1186221.6000000001"/>
    <x v="1"/>
  </r>
  <r>
    <n v="1178400"/>
    <n v="22389.599999999999"/>
    <n v="1200789.6000000001"/>
    <x v="1"/>
  </r>
  <r>
    <n v="1177320"/>
    <n v="50624.759999999995"/>
    <n v="1227944.76"/>
    <x v="1"/>
  </r>
  <r>
    <n v="1176240"/>
    <n v="74103.12"/>
    <n v="1250343.1200000001"/>
    <x v="1"/>
  </r>
  <r>
    <n v="1176120"/>
    <n v="23522.400000000001"/>
    <n v="1199642.3999999999"/>
    <x v="0"/>
  </r>
  <r>
    <n v="1168800"/>
    <n v="63115.199999999997"/>
    <n v="1231915.2"/>
    <x v="0"/>
  </r>
  <r>
    <n v="1165440"/>
    <n v="26805.119999999999"/>
    <n v="1192245.1200000001"/>
    <x v="2"/>
  </r>
  <r>
    <n v="1165320"/>
    <n v="40786.200000000004"/>
    <n v="1206106.2"/>
    <x v="1"/>
  </r>
  <r>
    <n v="1164240"/>
    <n v="15135.119999999999"/>
    <n v="1179375.1200000001"/>
    <x v="2"/>
  </r>
  <r>
    <n v="1163040"/>
    <n v="5815.2"/>
    <n v="1168855.2"/>
    <x v="1"/>
  </r>
  <r>
    <n v="1161600"/>
    <n v="23232"/>
    <n v="1184832"/>
    <x v="1"/>
  </r>
  <r>
    <n v="1161480"/>
    <n v="61558.439999999995"/>
    <n v="1223038.44"/>
    <x v="0"/>
  </r>
  <r>
    <n v="1161000"/>
    <n v="24381"/>
    <n v="1185381"/>
    <x v="2"/>
  </r>
  <r>
    <n v="1159920"/>
    <n v="46396.800000000003"/>
    <n v="1206316.8"/>
    <x v="2"/>
  </r>
  <r>
    <n v="1159680"/>
    <n v="84656.639999999999"/>
    <n v="1244336.6399999999"/>
    <x v="2"/>
  </r>
  <r>
    <n v="1159440"/>
    <n v="13913.28"/>
    <n v="1173353.28"/>
    <x v="0"/>
  </r>
  <r>
    <n v="1159320"/>
    <n v="84630.36"/>
    <n v="1243950.3600000001"/>
    <x v="2"/>
  </r>
  <r>
    <n v="1158720"/>
    <n v="0"/>
    <n v="1158720"/>
    <x v="2"/>
  </r>
  <r>
    <n v="1156440"/>
    <n v="0"/>
    <n v="1156440"/>
    <x v="0"/>
  </r>
  <r>
    <n v="1155840"/>
    <n v="24272.640000000003"/>
    <n v="1180112.6399999999"/>
    <x v="1"/>
  </r>
  <r>
    <n v="1155840"/>
    <n v="0"/>
    <n v="1155840"/>
    <x v="0"/>
  </r>
  <r>
    <n v="1155000"/>
    <n v="32340"/>
    <n v="1187340"/>
    <x v="0"/>
  </r>
  <r>
    <n v="1153680"/>
    <n v="68067.12"/>
    <n v="1221747.1200000001"/>
    <x v="0"/>
  </r>
  <r>
    <n v="1152000"/>
    <n v="40320.000000000007"/>
    <n v="1192320"/>
    <x v="2"/>
  </r>
  <r>
    <n v="1151760"/>
    <n v="24186.960000000003"/>
    <n v="1175946.96"/>
    <x v="0"/>
  </r>
  <r>
    <n v="1151400"/>
    <n v="23028"/>
    <n v="1174428"/>
    <x v="1"/>
  </r>
  <r>
    <n v="1148160"/>
    <n v="72334.080000000002"/>
    <n v="1220494.08"/>
    <x v="2"/>
  </r>
  <r>
    <n v="1148160"/>
    <n v="45926.400000000001"/>
    <n v="1194086.3999999999"/>
    <x v="1"/>
  </r>
  <r>
    <n v="1144080"/>
    <n v="11440.800000000001"/>
    <n v="1155520.8"/>
    <x v="0"/>
  </r>
  <r>
    <n v="1140240"/>
    <n v="31926.720000000001"/>
    <n v="1172166.72"/>
    <x v="0"/>
  </r>
  <r>
    <n v="1137840"/>
    <n v="39824.400000000001"/>
    <n v="1177664.3999999999"/>
    <x v="1"/>
  </r>
  <r>
    <n v="1134360"/>
    <n v="11343.6"/>
    <n v="1145703.6000000001"/>
    <x v="1"/>
  </r>
  <r>
    <n v="1128840"/>
    <n v="22576.799999999999"/>
    <n v="1151416.8"/>
    <x v="1"/>
  </r>
  <r>
    <n v="1128600"/>
    <n v="0"/>
    <n v="1128600"/>
    <x v="0"/>
  </r>
  <r>
    <n v="1128240"/>
    <n v="48514.32"/>
    <n v="1176754.32"/>
    <x v="1"/>
  </r>
  <r>
    <n v="1127520"/>
    <n v="21422.880000000001"/>
    <n v="1148942.8799999999"/>
    <x v="2"/>
  </r>
  <r>
    <n v="1127160"/>
    <n v="60866.64"/>
    <n v="1188026.6399999999"/>
    <x v="2"/>
  </r>
  <r>
    <n v="1126560"/>
    <n v="25910.880000000001"/>
    <n v="1152470.8799999999"/>
    <x v="2"/>
  </r>
  <r>
    <n v="1124880"/>
    <n v="26997.119999999999"/>
    <n v="1151877.1200000001"/>
    <x v="2"/>
  </r>
  <r>
    <n v="1122000"/>
    <n v="30294"/>
    <n v="1152294"/>
    <x v="1"/>
  </r>
  <r>
    <n v="1119240"/>
    <n v="31338.720000000001"/>
    <n v="1150578.72"/>
    <x v="0"/>
  </r>
  <r>
    <n v="1118520"/>
    <n v="13422.24"/>
    <n v="1131942.24"/>
    <x v="0"/>
  </r>
  <r>
    <n v="1117920"/>
    <n v="31301.760000000002"/>
    <n v="1149221.76"/>
    <x v="0"/>
  </r>
  <r>
    <n v="1117560"/>
    <n v="21233.64"/>
    <n v="1138793.6399999999"/>
    <x v="2"/>
  </r>
  <r>
    <n v="1116960"/>
    <n v="23456.16"/>
    <n v="1140416.1599999999"/>
    <x v="0"/>
  </r>
  <r>
    <n v="1115280"/>
    <n v="47957.039999999994"/>
    <n v="1163237.04"/>
    <x v="0"/>
  </r>
  <r>
    <n v="1114440"/>
    <n v="30089.88"/>
    <n v="1144529.8799999999"/>
    <x v="1"/>
  </r>
  <r>
    <n v="1112400"/>
    <n v="30034.799999999999"/>
    <n v="1142434.8"/>
    <x v="2"/>
  </r>
  <r>
    <n v="1110000"/>
    <n v="59940"/>
    <n v="1169940"/>
    <x v="0"/>
  </r>
  <r>
    <n v="1109640"/>
    <n v="29960.28"/>
    <n v="1139600.28"/>
    <x v="2"/>
  </r>
  <r>
    <n v="1109400"/>
    <n v="0"/>
    <n v="1109400"/>
    <x v="2"/>
  </r>
  <r>
    <n v="1108080"/>
    <n v="59836.32"/>
    <n v="1167916.32"/>
    <x v="2"/>
  </r>
  <r>
    <n v="1106280"/>
    <n v="30975.84"/>
    <n v="1137255.8400000001"/>
    <x v="1"/>
  </r>
  <r>
    <n v="1106280"/>
    <n v="0"/>
    <n v="1106280"/>
    <x v="2"/>
  </r>
  <r>
    <n v="1104120"/>
    <n v="5520.6"/>
    <n v="1109640.6000000001"/>
    <x v="1"/>
  </r>
  <r>
    <n v="1103160"/>
    <n v="35301.120000000003"/>
    <n v="1138461.1200000001"/>
    <x v="2"/>
  </r>
  <r>
    <n v="1098000"/>
    <n v="13176"/>
    <n v="1111176"/>
    <x v="0"/>
  </r>
  <r>
    <n v="1096320"/>
    <n v="38371.200000000004"/>
    <n v="1134691.2"/>
    <x v="2"/>
  </r>
  <r>
    <n v="1095720"/>
    <n v="23010.120000000003"/>
    <n v="1118730.1200000001"/>
    <x v="1"/>
  </r>
  <r>
    <n v="1095720"/>
    <n v="43828.800000000003"/>
    <n v="1139548.8"/>
    <x v="2"/>
  </r>
  <r>
    <n v="1094280"/>
    <n v="19697.039999999997"/>
    <n v="1113977.04"/>
    <x v="0"/>
  </r>
  <r>
    <n v="1093440"/>
    <n v="14214.72"/>
    <n v="1107654.72"/>
    <x v="2"/>
  </r>
  <r>
    <n v="1090560"/>
    <n v="26173.440000000002"/>
    <n v="1116733.4399999999"/>
    <x v="2"/>
  </r>
  <r>
    <n v="1090560"/>
    <n v="0"/>
    <n v="1090560"/>
    <x v="1"/>
  </r>
  <r>
    <n v="1089600"/>
    <n v="38136"/>
    <n v="1127736"/>
    <x v="1"/>
  </r>
  <r>
    <n v="1088400"/>
    <n v="5442"/>
    <n v="1093842"/>
    <x v="1"/>
  </r>
  <r>
    <n v="1086360"/>
    <n v="5431.8"/>
    <n v="1091791.8"/>
    <x v="0"/>
  </r>
  <r>
    <n v="1084080"/>
    <n v="22765.68"/>
    <n v="1106845.68"/>
    <x v="2"/>
  </r>
  <r>
    <n v="1082880"/>
    <n v="19491.84"/>
    <n v="1102371.8400000001"/>
    <x v="1"/>
  </r>
  <r>
    <n v="1081800"/>
    <n v="68153.399999999994"/>
    <n v="1149953.3999999999"/>
    <x v="1"/>
  </r>
  <r>
    <n v="1081560"/>
    <n v="62730.48"/>
    <n v="1144290.48"/>
    <x v="2"/>
  </r>
  <r>
    <n v="1080960"/>
    <n v="30266.880000000001"/>
    <n v="1111226.8799999999"/>
    <x v="2"/>
  </r>
  <r>
    <n v="1079520"/>
    <n v="10795.2"/>
    <n v="1090315.2"/>
    <x v="0"/>
  </r>
  <r>
    <n v="1078080"/>
    <n v="68997.119999999995"/>
    <n v="1147077.1200000001"/>
    <x v="1"/>
  </r>
  <r>
    <n v="1077960"/>
    <n v="66833.52"/>
    <n v="1144793.52"/>
    <x v="2"/>
  </r>
  <r>
    <n v="1076280"/>
    <n v="57042.84"/>
    <n v="1133322.8400000001"/>
    <x v="2"/>
  </r>
  <r>
    <n v="1076280"/>
    <n v="0"/>
    <n v="1076280"/>
    <x v="2"/>
  </r>
  <r>
    <n v="1075320"/>
    <n v="62368.560000000005"/>
    <n v="1137688.56"/>
    <x v="0"/>
  </r>
  <r>
    <n v="1075320"/>
    <n v="106456.68000000001"/>
    <n v="1181776.68"/>
    <x v="2"/>
  </r>
  <r>
    <n v="1072320"/>
    <n v="57905.279999999999"/>
    <n v="1130225.28"/>
    <x v="1"/>
  </r>
  <r>
    <n v="1069920"/>
    <n v="25678.080000000002"/>
    <n v="1095598.0800000001"/>
    <x v="1"/>
  </r>
  <r>
    <n v="1069920"/>
    <n v="53496"/>
    <n v="1123416"/>
    <x v="0"/>
  </r>
  <r>
    <n v="1069440"/>
    <n v="62027.520000000004"/>
    <n v="1131467.52"/>
    <x v="0"/>
  </r>
  <r>
    <n v="1069080"/>
    <n v="62006.640000000007"/>
    <n v="1131086.6399999999"/>
    <x v="2"/>
  </r>
  <r>
    <n v="1068240"/>
    <n v="22433.040000000001"/>
    <n v="1090673.04"/>
    <x v="0"/>
  </r>
  <r>
    <n v="1064280"/>
    <n v="15964.199999999999"/>
    <n v="1080244.2"/>
    <x v="0"/>
  </r>
  <r>
    <n v="1064280"/>
    <n v="0"/>
    <n v="1064280"/>
    <x v="0"/>
  </r>
  <r>
    <n v="1064280"/>
    <n v="76628.159999999989"/>
    <n v="1140908.1599999999"/>
    <x v="1"/>
  </r>
  <r>
    <n v="1063080"/>
    <n v="22324.68"/>
    <n v="1085404.68"/>
    <x v="1"/>
  </r>
  <r>
    <n v="1062120"/>
    <n v="25490.880000000001"/>
    <n v="1087610.8799999999"/>
    <x v="0"/>
  </r>
  <r>
    <n v="1062120"/>
    <n v="19118.16"/>
    <n v="1081238.1599999999"/>
    <x v="2"/>
  </r>
  <r>
    <n v="1061160"/>
    <n v="37140.600000000006"/>
    <n v="1098300.6000000001"/>
    <x v="0"/>
  </r>
  <r>
    <n v="1060560"/>
    <n v="22271.760000000002"/>
    <n v="1082831.76"/>
    <x v="2"/>
  </r>
  <r>
    <n v="1060560"/>
    <n v="45604.079999999994"/>
    <n v="1106164.08"/>
    <x v="2"/>
  </r>
  <r>
    <n v="1060320"/>
    <n v="25447.68"/>
    <n v="1085767.6799999999"/>
    <x v="0"/>
  </r>
  <r>
    <n v="1059960"/>
    <n v="20139.239999999998"/>
    <n v="1080099.24"/>
    <x v="2"/>
  </r>
  <r>
    <n v="1059960"/>
    <n v="62537.64"/>
    <n v="1122497.6399999999"/>
    <x v="2"/>
  </r>
  <r>
    <n v="1056600"/>
    <n v="92980.799999999988"/>
    <n v="1149580.8"/>
    <x v="0"/>
  </r>
  <r>
    <n v="1056360"/>
    <n v="29578.080000000002"/>
    <n v="1085938.08"/>
    <x v="1"/>
  </r>
  <r>
    <n v="1056360"/>
    <n v="80283.360000000001"/>
    <n v="1136643.3600000001"/>
    <x v="2"/>
  </r>
  <r>
    <n v="1055160"/>
    <n v="5275.8"/>
    <n v="1060435.8"/>
    <x v="1"/>
  </r>
  <r>
    <n v="1054200"/>
    <n v="56926.8"/>
    <n v="1111126.8"/>
    <x v="2"/>
  </r>
  <r>
    <n v="1053720"/>
    <n v="0"/>
    <n v="1053720"/>
    <x v="1"/>
  </r>
  <r>
    <n v="1052880"/>
    <n v="22110.48"/>
    <n v="1074990.48"/>
    <x v="2"/>
  </r>
  <r>
    <n v="1051440"/>
    <n v="56777.760000000002"/>
    <n v="1108217.76"/>
    <x v="1"/>
  </r>
  <r>
    <n v="1051440"/>
    <n v="88320.960000000006"/>
    <n v="1139760.96"/>
    <x v="1"/>
  </r>
  <r>
    <n v="1051320"/>
    <n v="60976.560000000005"/>
    <n v="1112296.56"/>
    <x v="0"/>
  </r>
  <r>
    <n v="1048800"/>
    <n v="29366.400000000001"/>
    <n v="1078166.3999999999"/>
    <x v="2"/>
  </r>
  <r>
    <n v="1047480"/>
    <n v="42946.68"/>
    <n v="1090426.68"/>
    <x v="2"/>
  </r>
  <r>
    <n v="1047480"/>
    <n v="56563.92"/>
    <n v="1104043.92"/>
    <x v="2"/>
  </r>
  <r>
    <n v="1046520"/>
    <n v="0"/>
    <n v="1046520"/>
    <x v="1"/>
  </r>
  <r>
    <n v="1043880"/>
    <n v="19833.72"/>
    <n v="1063713.72"/>
    <x v="1"/>
  </r>
  <r>
    <n v="1043280"/>
    <n v="36514.800000000003"/>
    <n v="1079794.8"/>
    <x v="2"/>
  </r>
  <r>
    <n v="1043280"/>
    <n v="11476.08"/>
    <n v="1054756.08"/>
    <x v="1"/>
  </r>
  <r>
    <n v="1043040"/>
    <n v="33377.279999999999"/>
    <n v="1076417.28"/>
    <x v="1"/>
  </r>
  <r>
    <n v="1042080"/>
    <n v="23967.84"/>
    <n v="1066047.8400000001"/>
    <x v="1"/>
  </r>
  <r>
    <n v="1040880"/>
    <n v="63493.68"/>
    <n v="1104373.68"/>
    <x v="0"/>
  </r>
  <r>
    <n v="1038840"/>
    <n v="5194.2"/>
    <n v="1044034.2"/>
    <x v="2"/>
  </r>
  <r>
    <n v="1038720"/>
    <n v="28045.439999999999"/>
    <n v="1066765.44"/>
    <x v="1"/>
  </r>
  <r>
    <n v="1038720"/>
    <n v="24929.279999999999"/>
    <n v="1063649.28"/>
    <x v="2"/>
  </r>
  <r>
    <n v="1037880"/>
    <n v="19719.72"/>
    <n v="1057599.72"/>
    <x v="2"/>
  </r>
  <r>
    <n v="1037640"/>
    <n v="20752.8"/>
    <n v="1058392.8"/>
    <x v="2"/>
  </r>
  <r>
    <n v="1036680"/>
    <n v="55980.72"/>
    <n v="1092660.72"/>
    <x v="1"/>
  </r>
  <r>
    <n v="1036320"/>
    <n v="5181.6000000000004"/>
    <n v="1041501.6"/>
    <x v="2"/>
  </r>
  <r>
    <n v="1036080"/>
    <n v="10360.800000000001"/>
    <n v="1046440.8"/>
    <x v="1"/>
  </r>
  <r>
    <n v="1034880"/>
    <n v="20697.600000000002"/>
    <n v="1055577.6000000001"/>
    <x v="0"/>
  </r>
  <r>
    <n v="1034760"/>
    <n v="18625.68"/>
    <n v="1053385.68"/>
    <x v="1"/>
  </r>
  <r>
    <n v="1032120"/>
    <n v="41284.800000000003"/>
    <n v="1073404.8"/>
    <x v="2"/>
  </r>
  <r>
    <n v="1031040"/>
    <n v="18558.719999999998"/>
    <n v="1049598.72"/>
    <x v="1"/>
  </r>
  <r>
    <n v="1030560"/>
    <n v="54619.68"/>
    <n v="1085179.68"/>
    <x v="1"/>
  </r>
  <r>
    <n v="1030560"/>
    <n v="74200.319999999992"/>
    <n v="1104760.3200000001"/>
    <x v="0"/>
  </r>
  <r>
    <n v="1029360"/>
    <n v="13381.68"/>
    <n v="1042741.68"/>
    <x v="1"/>
  </r>
  <r>
    <n v="1028880"/>
    <n v="27779.759999999998"/>
    <n v="1056659.76"/>
    <x v="0"/>
  </r>
  <r>
    <n v="1028640"/>
    <n v="33945.120000000003"/>
    <n v="1062585.1200000001"/>
    <x v="1"/>
  </r>
  <r>
    <n v="1028040"/>
    <n v="28785.119999999999"/>
    <n v="1056825.1200000001"/>
    <x v="2"/>
  </r>
  <r>
    <n v="1026360"/>
    <n v="23606.28"/>
    <n v="1049966.28"/>
    <x v="2"/>
  </r>
  <r>
    <n v="1025520"/>
    <n v="33842.160000000003"/>
    <n v="1059362.1599999999"/>
    <x v="2"/>
  </r>
  <r>
    <n v="1023960"/>
    <n v="27646.92"/>
    <n v="1051606.92"/>
    <x v="1"/>
  </r>
  <r>
    <n v="1023120"/>
    <n v="13300.56"/>
    <n v="1036420.56"/>
    <x v="0"/>
  </r>
  <r>
    <n v="1022160"/>
    <n v="15332.4"/>
    <n v="1037492.4"/>
    <x v="2"/>
  </r>
  <r>
    <n v="1020000"/>
    <n v="19380"/>
    <n v="1039380"/>
    <x v="2"/>
  </r>
  <r>
    <n v="1019280"/>
    <n v="20385.600000000002"/>
    <n v="1039665.6"/>
    <x v="2"/>
  </r>
  <r>
    <n v="1017120"/>
    <n v="21359.52"/>
    <n v="1038479.52"/>
    <x v="2"/>
  </r>
  <r>
    <n v="1017000"/>
    <n v="40680"/>
    <n v="1057680"/>
    <x v="0"/>
  </r>
  <r>
    <n v="1016880"/>
    <n v="23388.239999999998"/>
    <n v="1040268.24"/>
    <x v="0"/>
  </r>
  <r>
    <n v="1016160"/>
    <n v="59953.439999999995"/>
    <n v="1076113.44"/>
    <x v="0"/>
  </r>
  <r>
    <n v="1015200"/>
    <n v="5076"/>
    <n v="1020276"/>
    <x v="1"/>
  </r>
  <r>
    <n v="1014000"/>
    <n v="21294"/>
    <n v="1035294"/>
    <x v="2"/>
  </r>
  <r>
    <n v="1013640"/>
    <n v="27368.28"/>
    <n v="1041008.28"/>
    <x v="0"/>
  </r>
  <r>
    <n v="1013040"/>
    <n v="32417.280000000002"/>
    <n v="1045457.28"/>
    <x v="1"/>
  </r>
  <r>
    <n v="1011720"/>
    <n v="33386.76"/>
    <n v="1045106.76"/>
    <x v="0"/>
  </r>
  <r>
    <n v="1011720"/>
    <n v="54632.88"/>
    <n v="1066352.8799999999"/>
    <x v="1"/>
  </r>
  <r>
    <n v="1010400"/>
    <n v="53551.199999999997"/>
    <n v="1063951.2"/>
    <x v="1"/>
  </r>
  <r>
    <n v="1010040"/>
    <n v="59592.359999999993"/>
    <n v="1069632.3600000001"/>
    <x v="1"/>
  </r>
  <r>
    <n v="1010040"/>
    <n v="0"/>
    <n v="1010040"/>
    <x v="0"/>
  </r>
  <r>
    <n v="1005000"/>
    <n v="21105"/>
    <n v="1026105"/>
    <x v="1"/>
  </r>
  <r>
    <n v="1003080"/>
    <n v="12036.960000000001"/>
    <n v="1015116.96"/>
    <x v="1"/>
  </r>
  <r>
    <n v="1000800"/>
    <n v="12009.6"/>
    <n v="1012809.6"/>
    <x v="2"/>
  </r>
  <r>
    <n v="998280"/>
    <n v="20963.88"/>
    <n v="1019243.88"/>
    <x v="0"/>
  </r>
  <r>
    <n v="998160"/>
    <n v="34935.600000000006"/>
    <n v="1033095.6"/>
    <x v="2"/>
  </r>
  <r>
    <n v="992160"/>
    <n v="4960.8"/>
    <n v="997120.8"/>
    <x v="0"/>
  </r>
  <r>
    <n v="992040"/>
    <n v="19840.8"/>
    <n v="1011880.8"/>
    <x v="2"/>
  </r>
  <r>
    <n v="987600"/>
    <n v="0"/>
    <n v="987600"/>
    <x v="2"/>
  </r>
  <r>
    <n v="986880"/>
    <n v="10855.679999999998"/>
    <n v="997735.68"/>
    <x v="2"/>
  </r>
  <r>
    <n v="985440"/>
    <n v="31534.080000000002"/>
    <n v="1016974.08"/>
    <x v="0"/>
  </r>
  <r>
    <n v="982800"/>
    <n v="22604.399999999998"/>
    <n v="1005404.4"/>
    <x v="1"/>
  </r>
  <r>
    <n v="981480"/>
    <n v="0"/>
    <n v="981480"/>
    <x v="0"/>
  </r>
  <r>
    <n v="980640"/>
    <n v="60799.68"/>
    <n v="1041439.68"/>
    <x v="1"/>
  </r>
  <r>
    <n v="976560"/>
    <n v="0"/>
    <n v="976560"/>
    <x v="0"/>
  </r>
  <r>
    <n v="975120"/>
    <n v="31203.84"/>
    <n v="1006323.84"/>
    <x v="1"/>
  </r>
  <r>
    <n v="974640"/>
    <n v="9746.4"/>
    <n v="984386.4"/>
    <x v="0"/>
  </r>
  <r>
    <n v="973800"/>
    <n v="0"/>
    <n v="973800"/>
    <x v="1"/>
  </r>
  <r>
    <n v="969240"/>
    <n v="85293.119999999995"/>
    <n v="1054533.1200000001"/>
    <x v="1"/>
  </r>
  <r>
    <n v="968400"/>
    <n v="48420"/>
    <n v="1016820"/>
    <x v="1"/>
  </r>
  <r>
    <n v="968400"/>
    <n v="17431.199999999997"/>
    <n v="985831.2"/>
    <x v="1"/>
  </r>
  <r>
    <n v="967320"/>
    <n v="22248.36"/>
    <n v="989568.36"/>
    <x v="1"/>
  </r>
  <r>
    <n v="964320"/>
    <n v="30858.240000000002"/>
    <n v="995178.24"/>
    <x v="2"/>
  </r>
  <r>
    <n v="962040"/>
    <n v="23088.959999999999"/>
    <n v="985128.95999999996"/>
    <x v="0"/>
  </r>
  <r>
    <n v="960720"/>
    <n v="73014.720000000001"/>
    <n v="1033734.72"/>
    <x v="2"/>
  </r>
  <r>
    <n v="960360"/>
    <n v="11524.32"/>
    <n v="971884.32"/>
    <x v="2"/>
  </r>
  <r>
    <n v="955800"/>
    <n v="48745.799999999996"/>
    <n v="1004545.8"/>
    <x v="2"/>
  </r>
  <r>
    <n v="955080"/>
    <n v="4775.4000000000005"/>
    <n v="959855.4"/>
    <x v="1"/>
  </r>
  <r>
    <n v="954840"/>
    <n v="38193.599999999999"/>
    <n v="993033.6"/>
    <x v="2"/>
  </r>
  <r>
    <n v="954840"/>
    <n v="25780.68"/>
    <n v="980620.68"/>
    <x v="2"/>
  </r>
  <r>
    <n v="954240"/>
    <n v="38169.599999999999"/>
    <n v="992409.59999999998"/>
    <x v="2"/>
  </r>
  <r>
    <n v="946080"/>
    <n v="37843.200000000004"/>
    <n v="983923.19999999995"/>
    <x v="0"/>
  </r>
  <r>
    <n v="944520"/>
    <n v="18890.400000000001"/>
    <n v="963410.4"/>
    <x v="2"/>
  </r>
  <r>
    <n v="943680"/>
    <n v="40578.239999999998"/>
    <n v="984258.24"/>
    <x v="0"/>
  </r>
  <r>
    <n v="942720"/>
    <n v="4713.6000000000004"/>
    <n v="947433.6"/>
    <x v="2"/>
  </r>
  <r>
    <n v="942480"/>
    <n v="22619.52"/>
    <n v="965099.52000000002"/>
    <x v="2"/>
  </r>
  <r>
    <n v="942000"/>
    <n v="68766"/>
    <n v="1010766"/>
    <x v="2"/>
  </r>
  <r>
    <n v="941880"/>
    <n v="19779.48"/>
    <n v="961659.48"/>
    <x v="1"/>
  </r>
  <r>
    <n v="941280"/>
    <n v="10354.08"/>
    <n v="951634.08"/>
    <x v="0"/>
  </r>
  <r>
    <n v="940680"/>
    <n v="32923.800000000003"/>
    <n v="973603.8"/>
    <x v="1"/>
  </r>
  <r>
    <n v="940560"/>
    <n v="4702.8"/>
    <n v="945262.8"/>
    <x v="1"/>
  </r>
  <r>
    <n v="938160"/>
    <n v="78805.440000000002"/>
    <n v="1016965.44"/>
    <x v="0"/>
  </r>
  <r>
    <n v="936240"/>
    <n v="19661.04"/>
    <n v="955901.04"/>
    <x v="0"/>
  </r>
  <r>
    <n v="936240"/>
    <n v="18724.8"/>
    <n v="954964.8"/>
    <x v="2"/>
  </r>
  <r>
    <n v="934920"/>
    <n v="19633.32"/>
    <n v="954553.32"/>
    <x v="2"/>
  </r>
  <r>
    <n v="934080"/>
    <n v="12143.039999999999"/>
    <n v="946223.04"/>
    <x v="1"/>
  </r>
  <r>
    <n v="932880"/>
    <n v="38248.080000000002"/>
    <n v="971128.08"/>
    <x v="1"/>
  </r>
  <r>
    <n v="929640"/>
    <n v="53919.12"/>
    <n v="983559.12"/>
    <x v="2"/>
  </r>
  <r>
    <n v="927120"/>
    <n v="25959.360000000001"/>
    <n v="953079.36"/>
    <x v="1"/>
  </r>
  <r>
    <n v="925560"/>
    <n v="4627.8"/>
    <n v="930187.8"/>
    <x v="0"/>
  </r>
  <r>
    <n v="925320"/>
    <n v="25908.959999999999"/>
    <n v="951228.96"/>
    <x v="1"/>
  </r>
  <r>
    <n v="925200"/>
    <n v="49035.6"/>
    <n v="974235.6"/>
    <x v="2"/>
  </r>
  <r>
    <n v="924720"/>
    <n v="46236"/>
    <n v="970956"/>
    <x v="2"/>
  </r>
  <r>
    <n v="924600"/>
    <n v="47154.6"/>
    <n v="971754.6"/>
    <x v="1"/>
  </r>
  <r>
    <n v="924000"/>
    <n v="30492"/>
    <n v="954492"/>
    <x v="0"/>
  </r>
  <r>
    <n v="923160"/>
    <n v="32310.600000000002"/>
    <n v="955470.6"/>
    <x v="1"/>
  </r>
  <r>
    <n v="922800"/>
    <n v="70132.800000000003"/>
    <n v="992932.8"/>
    <x v="1"/>
  </r>
  <r>
    <n v="919440"/>
    <n v="36777.599999999999"/>
    <n v="956217.6"/>
    <x v="1"/>
  </r>
  <r>
    <n v="918720"/>
    <n v="37667.520000000004"/>
    <n v="956387.52"/>
    <x v="2"/>
  </r>
  <r>
    <n v="916680"/>
    <n v="21083.64"/>
    <n v="937763.64"/>
    <x v="0"/>
  </r>
  <r>
    <n v="915840"/>
    <n v="49455.360000000001"/>
    <n v="965295.36"/>
    <x v="0"/>
  </r>
  <r>
    <n v="915600"/>
    <n v="19227.600000000002"/>
    <n v="934827.6"/>
    <x v="2"/>
  </r>
  <r>
    <n v="915600"/>
    <n v="0"/>
    <n v="915600"/>
    <x v="2"/>
  </r>
  <r>
    <n v="915600"/>
    <n v="53104.800000000003"/>
    <n v="968704.8"/>
    <x v="2"/>
  </r>
  <r>
    <n v="914520"/>
    <n v="46640.52"/>
    <n v="961160.52"/>
    <x v="1"/>
  </r>
  <r>
    <n v="914520"/>
    <n v="46640.52"/>
    <n v="961160.52"/>
    <x v="2"/>
  </r>
  <r>
    <n v="914280"/>
    <n v="10057.08"/>
    <n v="924337.08"/>
    <x v="1"/>
  </r>
  <r>
    <n v="911880"/>
    <n v="19149.48"/>
    <n v="931029.48"/>
    <x v="2"/>
  </r>
  <r>
    <n v="911640"/>
    <n v="69284.639999999999"/>
    <n v="980924.64"/>
    <x v="1"/>
  </r>
  <r>
    <n v="911640"/>
    <n v="25525.920000000002"/>
    <n v="937165.92"/>
    <x v="2"/>
  </r>
  <r>
    <n v="911040"/>
    <n v="45552"/>
    <n v="956592"/>
    <x v="2"/>
  </r>
  <r>
    <n v="910560"/>
    <n v="30048.480000000003"/>
    <n v="940608.48"/>
    <x v="0"/>
  </r>
  <r>
    <n v="910440"/>
    <n v="19119.240000000002"/>
    <n v="929559.24"/>
    <x v="0"/>
  </r>
  <r>
    <n v="910440"/>
    <n v="31865.4"/>
    <n v="942305.4"/>
    <x v="2"/>
  </r>
  <r>
    <n v="908760"/>
    <n v="0"/>
    <n v="908760"/>
    <x v="2"/>
  </r>
  <r>
    <n v="908640"/>
    <n v="4543.2"/>
    <n v="913183.2"/>
    <x v="1"/>
  </r>
  <r>
    <n v="907200"/>
    <n v="18144"/>
    <n v="925344"/>
    <x v="1"/>
  </r>
  <r>
    <n v="906480"/>
    <n v="24474.959999999999"/>
    <n v="930954.96"/>
    <x v="1"/>
  </r>
  <r>
    <n v="905760"/>
    <n v="28984.32"/>
    <n v="934744.32"/>
    <x v="2"/>
  </r>
  <r>
    <n v="905280"/>
    <n v="31684.800000000003"/>
    <n v="936964.8"/>
    <x v="0"/>
  </r>
  <r>
    <n v="903840"/>
    <n v="4519.2"/>
    <n v="908359.2"/>
    <x v="0"/>
  </r>
  <r>
    <n v="903360"/>
    <n v="25294.080000000002"/>
    <n v="928654.08"/>
    <x v="2"/>
  </r>
  <r>
    <n v="902760"/>
    <n v="9930.3599999999988"/>
    <n v="912690.36"/>
    <x v="2"/>
  </r>
  <r>
    <n v="901080"/>
    <n v="21625.920000000002"/>
    <n v="922705.92000000004"/>
    <x v="0"/>
  </r>
  <r>
    <n v="900120"/>
    <n v="44105.880000000005"/>
    <n v="944225.88"/>
    <x v="2"/>
  </r>
  <r>
    <n v="899040"/>
    <n v="28769.279999999999"/>
    <n v="927809.28"/>
    <x v="0"/>
  </r>
  <r>
    <n v="897600"/>
    <n v="4488"/>
    <n v="902088"/>
    <x v="0"/>
  </r>
  <r>
    <n v="896520"/>
    <n v="51998.16"/>
    <n v="948518.16"/>
    <x v="1"/>
  </r>
  <r>
    <n v="895440"/>
    <n v="13431.6"/>
    <n v="908871.6"/>
    <x v="2"/>
  </r>
  <r>
    <n v="895200"/>
    <n v="88624.8"/>
    <n v="983824.8"/>
    <x v="0"/>
  </r>
  <r>
    <n v="894600"/>
    <n v="31311.000000000004"/>
    <n v="925911"/>
    <x v="0"/>
  </r>
  <r>
    <n v="892920"/>
    <n v="51789.36"/>
    <n v="944709.36"/>
    <x v="1"/>
  </r>
  <r>
    <n v="892680"/>
    <n v="17853.600000000002"/>
    <n v="910533.6"/>
    <x v="2"/>
  </r>
  <r>
    <n v="892320"/>
    <n v="38369.759999999995"/>
    <n v="930689.76"/>
    <x v="0"/>
  </r>
  <r>
    <n v="891360"/>
    <n v="29414.880000000001"/>
    <n v="920774.88"/>
    <x v="0"/>
  </r>
  <r>
    <n v="889320"/>
    <n v="56027.16"/>
    <n v="945347.16"/>
    <x v="2"/>
  </r>
  <r>
    <n v="888120"/>
    <n v="20426.759999999998"/>
    <n v="908546.76"/>
    <x v="2"/>
  </r>
  <r>
    <n v="881880"/>
    <n v="11464.439999999999"/>
    <n v="893344.44"/>
    <x v="2"/>
  </r>
  <r>
    <n v="880320"/>
    <n v="21127.68"/>
    <n v="901447.68000000005"/>
    <x v="2"/>
  </r>
  <r>
    <n v="878880"/>
    <n v="24608.639999999999"/>
    <n v="903488.64"/>
    <x v="2"/>
  </r>
  <r>
    <n v="874560"/>
    <n v="23613.119999999999"/>
    <n v="898173.12"/>
    <x v="2"/>
  </r>
  <r>
    <n v="874560"/>
    <n v="23613.119999999999"/>
    <n v="898173.12"/>
    <x v="0"/>
  </r>
  <r>
    <n v="874080"/>
    <n v="18355.68"/>
    <n v="892435.68"/>
    <x v="1"/>
  </r>
  <r>
    <n v="872400"/>
    <n v="0"/>
    <n v="872400"/>
    <x v="0"/>
  </r>
  <r>
    <n v="870600"/>
    <n v="23506.2"/>
    <n v="894106.2"/>
    <x v="0"/>
  </r>
  <r>
    <n v="870000"/>
    <n v="4350"/>
    <n v="874350"/>
    <x v="0"/>
  </r>
  <r>
    <n v="870000"/>
    <n v="20880"/>
    <n v="890880"/>
    <x v="0"/>
  </r>
  <r>
    <n v="870000"/>
    <n v="43500"/>
    <n v="913500"/>
    <x v="2"/>
  </r>
  <r>
    <n v="870000"/>
    <n v="8700"/>
    <n v="878700"/>
    <x v="1"/>
  </r>
  <r>
    <n v="869400"/>
    <n v="0"/>
    <n v="869400"/>
    <x v="1"/>
  </r>
  <r>
    <n v="868320"/>
    <n v="16498.079999999998"/>
    <n v="884818.08"/>
    <x v="2"/>
  </r>
  <r>
    <n v="868200"/>
    <n v="44278.2"/>
    <n v="912478.2"/>
    <x v="1"/>
  </r>
  <r>
    <n v="868200"/>
    <n v="10418.4"/>
    <n v="878618.4"/>
    <x v="2"/>
  </r>
  <r>
    <n v="865920"/>
    <n v="30307.200000000004"/>
    <n v="896227.2"/>
    <x v="2"/>
  </r>
  <r>
    <n v="864480"/>
    <n v="30256.800000000003"/>
    <n v="894736.8"/>
    <x v="1"/>
  </r>
  <r>
    <n v="864480"/>
    <n v="50139.840000000004"/>
    <n v="914619.84"/>
    <x v="1"/>
  </r>
  <r>
    <n v="864480"/>
    <n v="17289.599999999999"/>
    <n v="881769.6"/>
    <x v="2"/>
  </r>
  <r>
    <n v="863040"/>
    <n v="8630.4"/>
    <n v="871670.4"/>
    <x v="1"/>
  </r>
  <r>
    <n v="861840"/>
    <n v="17236.8"/>
    <n v="879076.8"/>
    <x v="2"/>
  </r>
  <r>
    <n v="859080"/>
    <n v="15463.439999999999"/>
    <n v="874543.44"/>
    <x v="0"/>
  </r>
  <r>
    <n v="858840"/>
    <n v="0"/>
    <n v="858840"/>
    <x v="1"/>
  </r>
  <r>
    <n v="858480"/>
    <n v="28329.84"/>
    <n v="886809.84"/>
    <x v="2"/>
  </r>
  <r>
    <n v="858120"/>
    <n v="43764.119999999995"/>
    <n v="901884.12"/>
    <x v="0"/>
  </r>
  <r>
    <n v="857880"/>
    <n v="0"/>
    <n v="857880"/>
    <x v="1"/>
  </r>
  <r>
    <n v="856440"/>
    <n v="20554.560000000001"/>
    <n v="876994.56000000006"/>
    <x v="0"/>
  </r>
  <r>
    <n v="855960"/>
    <n v="65052.959999999999"/>
    <n v="921012.96"/>
    <x v="2"/>
  </r>
  <r>
    <n v="854880"/>
    <n v="27356.16"/>
    <n v="882236.16"/>
    <x v="1"/>
  </r>
  <r>
    <n v="854760"/>
    <n v="4273.8"/>
    <n v="859033.8"/>
    <x v="2"/>
  </r>
  <r>
    <n v="854520"/>
    <n v="34180.800000000003"/>
    <n v="888700.8"/>
    <x v="2"/>
  </r>
  <r>
    <n v="854520"/>
    <n v="84597.48000000001"/>
    <n v="939117.48"/>
    <x v="1"/>
  </r>
  <r>
    <n v="854160"/>
    <n v="46124.639999999999"/>
    <n v="900284.64"/>
    <x v="1"/>
  </r>
  <r>
    <n v="852360"/>
    <n v="17899.560000000001"/>
    <n v="870259.56"/>
    <x v="0"/>
  </r>
  <r>
    <n v="851160"/>
    <n v="23832.48"/>
    <n v="874992.48"/>
    <x v="2"/>
  </r>
  <r>
    <n v="849120"/>
    <n v="49248.959999999999"/>
    <n v="898368.96"/>
    <x v="0"/>
  </r>
  <r>
    <n v="847800"/>
    <n v="42390"/>
    <n v="890190"/>
    <x v="2"/>
  </r>
  <r>
    <n v="847320"/>
    <n v="17793.72"/>
    <n v="865113.72"/>
    <x v="0"/>
  </r>
  <r>
    <n v="845280"/>
    <n v="60014.879999999997"/>
    <n v="905294.88"/>
    <x v="1"/>
  </r>
  <r>
    <n v="844560"/>
    <n v="43072.56"/>
    <n v="887632.56"/>
    <x v="0"/>
  </r>
  <r>
    <n v="844320"/>
    <n v="17730.72"/>
    <n v="862050.72"/>
    <x v="0"/>
  </r>
  <r>
    <n v="843240"/>
    <n v="61556.52"/>
    <n v="904796.52"/>
    <x v="1"/>
  </r>
  <r>
    <n v="842760"/>
    <n v="29496.600000000002"/>
    <n v="872256.6"/>
    <x v="2"/>
  </r>
  <r>
    <n v="840960"/>
    <n v="4204.8"/>
    <n v="845164.8"/>
    <x v="0"/>
  </r>
  <r>
    <n v="840240"/>
    <n v="27727.920000000002"/>
    <n v="867967.92"/>
    <x v="1"/>
  </r>
  <r>
    <n v="839640"/>
    <n v="26868.48"/>
    <n v="866508.48"/>
    <x v="1"/>
  </r>
  <r>
    <n v="838920"/>
    <n v="44462.76"/>
    <n v="883382.76"/>
    <x v="2"/>
  </r>
  <r>
    <n v="838320"/>
    <n v="22634.639999999999"/>
    <n v="860954.64"/>
    <x v="2"/>
  </r>
  <r>
    <n v="838320"/>
    <n v="10898.16"/>
    <n v="849218.16"/>
    <x v="0"/>
  </r>
  <r>
    <n v="837120"/>
    <n v="20090.88"/>
    <n v="857210.88"/>
    <x v="2"/>
  </r>
  <r>
    <n v="836880"/>
    <n v="0"/>
    <n v="836880"/>
    <x v="0"/>
  </r>
  <r>
    <n v="836760"/>
    <n v="4183.8"/>
    <n v="840943.8"/>
    <x v="2"/>
  </r>
  <r>
    <n v="836520"/>
    <n v="27605.16"/>
    <n v="864125.16"/>
    <x v="2"/>
  </r>
  <r>
    <n v="833520"/>
    <n v="50844.72"/>
    <n v="884364.72"/>
    <x v="1"/>
  </r>
  <r>
    <n v="832080"/>
    <n v="23298.240000000002"/>
    <n v="855378.24"/>
    <x v="0"/>
  </r>
  <r>
    <n v="830280"/>
    <n v="19926.72"/>
    <n v="850206.71999999997"/>
    <x v="1"/>
  </r>
  <r>
    <n v="830280"/>
    <n v="41514"/>
    <n v="871794"/>
    <x v="2"/>
  </r>
  <r>
    <n v="829920"/>
    <n v="58924.319999999992"/>
    <n v="888844.32"/>
    <x v="2"/>
  </r>
  <r>
    <n v="829440"/>
    <n v="26542.080000000002"/>
    <n v="855982.07999999996"/>
    <x v="1"/>
  </r>
  <r>
    <n v="829440"/>
    <n v="26542.080000000002"/>
    <n v="855982.07999999996"/>
    <x v="2"/>
  </r>
  <r>
    <n v="828840"/>
    <n v="16576.8"/>
    <n v="845416.8"/>
    <x v="2"/>
  </r>
  <r>
    <n v="828840"/>
    <n v="27351.72"/>
    <n v="856191.72"/>
    <x v="1"/>
  </r>
  <r>
    <n v="828720"/>
    <n v="4143.6000000000004"/>
    <n v="832863.6"/>
    <x v="0"/>
  </r>
  <r>
    <n v="827760"/>
    <n v="19866.240000000002"/>
    <n v="847626.23999999999"/>
    <x v="2"/>
  </r>
  <r>
    <n v="827640"/>
    <n v="28967.4"/>
    <n v="856607.4"/>
    <x v="2"/>
  </r>
  <r>
    <n v="826800"/>
    <n v="23150.400000000001"/>
    <n v="849950.4"/>
    <x v="1"/>
  </r>
  <r>
    <n v="826680"/>
    <n v="47947.44"/>
    <n v="874627.44"/>
    <x v="2"/>
  </r>
  <r>
    <n v="826320"/>
    <n v="42142.32"/>
    <n v="868462.32"/>
    <x v="0"/>
  </r>
  <r>
    <n v="825600"/>
    <n v="8256"/>
    <n v="833856"/>
    <x v="0"/>
  </r>
  <r>
    <n v="821760"/>
    <n v="16435.2"/>
    <n v="838195.19999999995"/>
    <x v="0"/>
  </r>
  <r>
    <n v="821160"/>
    <n v="44342.64"/>
    <n v="865502.64"/>
    <x v="1"/>
  </r>
  <r>
    <n v="818640"/>
    <n v="35201.519999999997"/>
    <n v="853841.52"/>
    <x v="0"/>
  </r>
  <r>
    <n v="818400"/>
    <n v="26188.799999999999"/>
    <n v="844588.8"/>
    <x v="0"/>
  </r>
  <r>
    <n v="817080"/>
    <n v="22878.240000000002"/>
    <n v="839958.24"/>
    <x v="2"/>
  </r>
  <r>
    <n v="816480"/>
    <n v="35108.639999999999"/>
    <n v="851588.64"/>
    <x v="2"/>
  </r>
  <r>
    <n v="816120"/>
    <n v="28564.200000000004"/>
    <n v="844684.2"/>
    <x v="1"/>
  </r>
  <r>
    <n v="815760"/>
    <n v="26920.080000000002"/>
    <n v="842680.08"/>
    <x v="0"/>
  </r>
  <r>
    <n v="815520"/>
    <n v="18756.96"/>
    <n v="834276.96"/>
    <x v="2"/>
  </r>
  <r>
    <n v="815520"/>
    <n v="22019.040000000001"/>
    <n v="837539.04"/>
    <x v="1"/>
  </r>
  <r>
    <n v="815400"/>
    <n v="51370.2"/>
    <n v="866770.2"/>
    <x v="2"/>
  </r>
  <r>
    <n v="814920"/>
    <n v="28522.200000000004"/>
    <n v="843442.2"/>
    <x v="2"/>
  </r>
  <r>
    <n v="813840"/>
    <n v="0"/>
    <n v="813840"/>
    <x v="2"/>
  </r>
  <r>
    <n v="811920"/>
    <n v="4059.6"/>
    <n v="815979.6"/>
    <x v="2"/>
  </r>
  <r>
    <n v="811560"/>
    <n v="16231.2"/>
    <n v="827791.2"/>
    <x v="1"/>
  </r>
  <r>
    <n v="811440"/>
    <n v="47063.520000000004"/>
    <n v="858503.52"/>
    <x v="1"/>
  </r>
  <r>
    <n v="810120"/>
    <n v="0"/>
    <n v="810120"/>
    <x v="2"/>
  </r>
  <r>
    <n v="809160"/>
    <n v="16183.2"/>
    <n v="825343.2"/>
    <x v="2"/>
  </r>
  <r>
    <n v="804120"/>
    <n v="34577.159999999996"/>
    <n v="838697.16"/>
    <x v="1"/>
  </r>
  <r>
    <n v="804120"/>
    <n v="34577.159999999996"/>
    <n v="838697.16"/>
    <x v="1"/>
  </r>
  <r>
    <n v="802440"/>
    <n v="0"/>
    <n v="802440"/>
    <x v="1"/>
  </r>
  <r>
    <n v="799320"/>
    <n v="25578.240000000002"/>
    <n v="824898.24"/>
    <x v="1"/>
  </r>
  <r>
    <n v="798840"/>
    <n v="15177.96"/>
    <n v="814017.96"/>
    <x v="1"/>
  </r>
  <r>
    <n v="798120"/>
    <n v="19154.88"/>
    <n v="817274.88"/>
    <x v="2"/>
  </r>
  <r>
    <n v="797520"/>
    <n v="25520.639999999999"/>
    <n v="823040.64"/>
    <x v="0"/>
  </r>
  <r>
    <n v="796440"/>
    <n v="25486.080000000002"/>
    <n v="821926.08"/>
    <x v="0"/>
  </r>
  <r>
    <n v="796440"/>
    <n v="25486.080000000002"/>
    <n v="821926.08"/>
    <x v="1"/>
  </r>
  <r>
    <n v="793680"/>
    <n v="42858.720000000001"/>
    <n v="836538.72"/>
    <x v="1"/>
  </r>
  <r>
    <n v="793200"/>
    <n v="9518.4"/>
    <n v="802718.4"/>
    <x v="2"/>
  </r>
  <r>
    <n v="792240"/>
    <n v="78431.760000000009"/>
    <n v="870671.76"/>
    <x v="0"/>
  </r>
  <r>
    <n v="791040"/>
    <n v="32432.640000000003"/>
    <n v="823472.64000000001"/>
    <x v="2"/>
  </r>
  <r>
    <n v="788400"/>
    <n v="3942"/>
    <n v="792342"/>
    <x v="1"/>
  </r>
  <r>
    <n v="786840"/>
    <n v="59799.839999999997"/>
    <n v="846639.84"/>
    <x v="2"/>
  </r>
  <r>
    <n v="784200"/>
    <n v="3921"/>
    <n v="788121"/>
    <x v="1"/>
  </r>
  <r>
    <n v="779520"/>
    <n v="21826.560000000001"/>
    <n v="801346.56000000006"/>
    <x v="0"/>
  </r>
  <r>
    <n v="771240"/>
    <n v="16196.04"/>
    <n v="787436.04"/>
    <x v="1"/>
  </r>
  <r>
    <n v="764640"/>
    <n v="58112.639999999999"/>
    <n v="822752.64"/>
    <x v="2"/>
  </r>
  <r>
    <n v="764520"/>
    <n v="16054.920000000002"/>
    <n v="780574.92"/>
    <x v="0"/>
  </r>
  <r>
    <n v="762720"/>
    <n v="57966.720000000001"/>
    <n v="820686.72"/>
    <x v="1"/>
  </r>
  <r>
    <n v="761400"/>
    <n v="41115.599999999999"/>
    <n v="802515.6"/>
    <x v="1"/>
  </r>
  <r>
    <n v="761400"/>
    <n v="44922.6"/>
    <n v="806322.6"/>
    <x v="2"/>
  </r>
  <r>
    <n v="760440"/>
    <n v="30417.600000000002"/>
    <n v="790857.6"/>
    <x v="0"/>
  </r>
  <r>
    <n v="756240"/>
    <n v="24199.68"/>
    <n v="780439.68"/>
    <x v="1"/>
  </r>
  <r>
    <n v="753360"/>
    <n v="46708.32"/>
    <n v="800068.32"/>
    <x v="1"/>
  </r>
  <r>
    <n v="752280"/>
    <n v="14293.32"/>
    <n v="766573.32"/>
    <x v="0"/>
  </r>
  <r>
    <n v="747360"/>
    <n v="0"/>
    <n v="747360"/>
    <x v="2"/>
  </r>
  <r>
    <n v="746400"/>
    <n v="65683.199999999997"/>
    <n v="812083.19999999995"/>
    <x v="2"/>
  </r>
  <r>
    <n v="745080"/>
    <n v="45449.88"/>
    <n v="790529.88"/>
    <x v="1"/>
  </r>
  <r>
    <n v="743880"/>
    <n v="0"/>
    <n v="743880"/>
    <x v="0"/>
  </r>
  <r>
    <n v="743040"/>
    <n v="17089.919999999998"/>
    <n v="760129.92"/>
    <x v="2"/>
  </r>
  <r>
    <n v="741480"/>
    <n v="15571.080000000002"/>
    <n v="757051.08"/>
    <x v="1"/>
  </r>
  <r>
    <n v="740400"/>
    <n v="17769.600000000002"/>
    <n v="758169.59999999998"/>
    <x v="2"/>
  </r>
  <r>
    <n v="740280"/>
    <n v="37014"/>
    <n v="777294"/>
    <x v="1"/>
  </r>
  <r>
    <n v="739440"/>
    <n v="25880.400000000001"/>
    <n v="765320.4"/>
    <x v="1"/>
  </r>
  <r>
    <n v="739440"/>
    <n v="8133.8399999999992"/>
    <n v="747573.84"/>
    <x v="0"/>
  </r>
  <r>
    <n v="737160"/>
    <n v="8845.92"/>
    <n v="746005.92"/>
    <x v="2"/>
  </r>
  <r>
    <n v="735960"/>
    <n v="25758.600000000002"/>
    <n v="761718.6"/>
    <x v="0"/>
  </r>
  <r>
    <n v="734520"/>
    <n v="20566.560000000001"/>
    <n v="755086.56"/>
    <x v="2"/>
  </r>
  <r>
    <n v="734520"/>
    <n v="0"/>
    <n v="734520"/>
    <x v="2"/>
  </r>
  <r>
    <n v="734520"/>
    <n v="15424.92"/>
    <n v="749944.92"/>
    <x v="1"/>
  </r>
  <r>
    <n v="733200"/>
    <n v="20529.600000000002"/>
    <n v="753729.6"/>
    <x v="2"/>
  </r>
  <r>
    <n v="732600"/>
    <n v="25641.000000000004"/>
    <n v="758241"/>
    <x v="1"/>
  </r>
  <r>
    <n v="732120"/>
    <n v="15374.52"/>
    <n v="747494.52"/>
    <x v="2"/>
  </r>
  <r>
    <n v="729600"/>
    <n v="17510.400000000001"/>
    <n v="747110.40000000002"/>
    <x v="1"/>
  </r>
  <r>
    <n v="729120"/>
    <n v="52496.639999999999"/>
    <n v="781616.64000000001"/>
    <x v="0"/>
  </r>
  <r>
    <n v="726960"/>
    <n v="55248.959999999999"/>
    <n v="782208.96"/>
    <x v="0"/>
  </r>
  <r>
    <n v="726960"/>
    <n v="0"/>
    <n v="726960"/>
    <x v="2"/>
  </r>
  <r>
    <n v="726840"/>
    <n v="42883.56"/>
    <n v="769723.56"/>
    <x v="0"/>
  </r>
  <r>
    <n v="726720"/>
    <n v="16714.560000000001"/>
    <n v="743434.56"/>
    <x v="1"/>
  </r>
  <r>
    <n v="725280"/>
    <n v="60923.520000000004"/>
    <n v="786203.52"/>
    <x v="0"/>
  </r>
  <r>
    <n v="723960"/>
    <n v="15203.160000000002"/>
    <n v="739163.16"/>
    <x v="0"/>
  </r>
  <r>
    <n v="723120"/>
    <n v="0"/>
    <n v="723120"/>
    <x v="1"/>
  </r>
  <r>
    <n v="721680"/>
    <n v="15155.28"/>
    <n v="736835.28"/>
    <x v="1"/>
  </r>
  <r>
    <n v="721560"/>
    <n v="25254.600000000002"/>
    <n v="746814.6"/>
    <x v="1"/>
  </r>
  <r>
    <n v="720120"/>
    <n v="20163.36"/>
    <n v="740283.36"/>
    <x v="0"/>
  </r>
  <r>
    <n v="717720"/>
    <n v="22967.040000000001"/>
    <n v="740687.04"/>
    <x v="0"/>
  </r>
  <r>
    <n v="717720"/>
    <n v="29426.52"/>
    <n v="747146.52"/>
    <x v="0"/>
  </r>
  <r>
    <n v="716040"/>
    <n v="0"/>
    <n v="716040"/>
    <x v="2"/>
  </r>
  <r>
    <n v="715320"/>
    <n v="30758.76"/>
    <n v="746078.76"/>
    <x v="0"/>
  </r>
  <r>
    <n v="714720"/>
    <n v="45027.360000000001"/>
    <n v="759747.36"/>
    <x v="2"/>
  </r>
  <r>
    <n v="714600"/>
    <n v="19294.2"/>
    <n v="733894.2"/>
    <x v="1"/>
  </r>
  <r>
    <n v="713160"/>
    <n v="23534.280000000002"/>
    <n v="736694.28"/>
    <x v="0"/>
  </r>
  <r>
    <n v="713160"/>
    <n v="14976.36"/>
    <n v="728136.36"/>
    <x v="0"/>
  </r>
  <r>
    <n v="713160"/>
    <n v="23534.280000000002"/>
    <n v="736694.28"/>
    <x v="1"/>
  </r>
  <r>
    <n v="711600"/>
    <n v="41984.399999999994"/>
    <n v="753584.4"/>
    <x v="2"/>
  </r>
  <r>
    <n v="711120"/>
    <n v="7111.2"/>
    <n v="718231.2"/>
    <x v="0"/>
  </r>
  <r>
    <n v="707520"/>
    <n v="16272.96"/>
    <n v="723792.96"/>
    <x v="0"/>
  </r>
  <r>
    <n v="707280"/>
    <n v="19803.84"/>
    <n v="727083.84"/>
    <x v="2"/>
  </r>
  <r>
    <n v="707280"/>
    <n v="19803.84"/>
    <n v="727083.84"/>
    <x v="2"/>
  </r>
  <r>
    <n v="706200"/>
    <n v="7062"/>
    <n v="713262"/>
    <x v="0"/>
  </r>
  <r>
    <n v="706080"/>
    <n v="19770.240000000002"/>
    <n v="725850.24"/>
    <x v="1"/>
  </r>
  <r>
    <n v="705960"/>
    <n v="12707.279999999999"/>
    <n v="718667.28"/>
    <x v="1"/>
  </r>
  <r>
    <n v="704880"/>
    <n v="0"/>
    <n v="704880"/>
    <x v="2"/>
  </r>
  <r>
    <n v="700800"/>
    <n v="23126.400000000001"/>
    <n v="723926.4"/>
    <x v="0"/>
  </r>
  <r>
    <n v="700440"/>
    <n v="35722.439999999995"/>
    <n v="736162.44"/>
    <x v="2"/>
  </r>
  <r>
    <n v="699360"/>
    <n v="14686.560000000001"/>
    <n v="714046.56"/>
    <x v="1"/>
  </r>
  <r>
    <n v="699120"/>
    <n v="24469.200000000001"/>
    <n v="723589.2"/>
    <x v="1"/>
  </r>
  <r>
    <n v="697560"/>
    <n v="16043.88"/>
    <n v="713603.88"/>
    <x v="2"/>
  </r>
  <r>
    <n v="697200"/>
    <n v="58564.800000000003"/>
    <n v="755764.8"/>
    <x v="2"/>
  </r>
  <r>
    <n v="696360"/>
    <n v="37603.440000000002"/>
    <n v="733963.44"/>
    <x v="2"/>
  </r>
  <r>
    <n v="695160"/>
    <n v="49356.359999999993"/>
    <n v="744516.36"/>
    <x v="1"/>
  </r>
  <r>
    <n v="694920"/>
    <n v="14593.320000000002"/>
    <n v="709513.32"/>
    <x v="2"/>
  </r>
  <r>
    <n v="693840"/>
    <n v="18733.68"/>
    <n v="712573.68"/>
    <x v="2"/>
  </r>
  <r>
    <n v="693000"/>
    <n v="22869"/>
    <n v="715869"/>
    <x v="1"/>
  </r>
  <r>
    <n v="691680"/>
    <n v="24208.800000000003"/>
    <n v="715888.8"/>
    <x v="1"/>
  </r>
  <r>
    <n v="691440"/>
    <n v="3457.2000000000003"/>
    <n v="694897.2"/>
    <x v="0"/>
  </r>
  <r>
    <n v="691440"/>
    <n v="37337.760000000002"/>
    <n v="728777.76"/>
    <x v="1"/>
  </r>
  <r>
    <n v="688200"/>
    <n v="29592.6"/>
    <n v="717792.6"/>
    <x v="2"/>
  </r>
  <r>
    <n v="685080"/>
    <n v="3425.4"/>
    <n v="688505.4"/>
    <x v="2"/>
  </r>
  <r>
    <n v="684960"/>
    <n v="15754.08"/>
    <n v="700714.08"/>
    <x v="1"/>
  </r>
  <r>
    <n v="684960"/>
    <n v="14384.160000000002"/>
    <n v="699344.16"/>
    <x v="2"/>
  </r>
  <r>
    <n v="684000"/>
    <n v="3420"/>
    <n v="687420"/>
    <x v="1"/>
  </r>
  <r>
    <n v="682800"/>
    <n v="19118.400000000001"/>
    <n v="701918.4"/>
    <x v="1"/>
  </r>
  <r>
    <n v="682440"/>
    <n v="7506.8399999999992"/>
    <n v="689946.84"/>
    <x v="0"/>
  </r>
  <r>
    <n v="681960"/>
    <n v="42963.48"/>
    <n v="724923.48"/>
    <x v="2"/>
  </r>
  <r>
    <n v="681720"/>
    <n v="8180.64"/>
    <n v="689900.64"/>
    <x v="2"/>
  </r>
  <r>
    <n v="680520"/>
    <n v="22457.16"/>
    <n v="702977.16"/>
    <x v="2"/>
  </r>
  <r>
    <n v="679440"/>
    <n v="19024.32"/>
    <n v="698464.32"/>
    <x v="1"/>
  </r>
  <r>
    <n v="676440"/>
    <n v="43292.160000000003"/>
    <n v="719732.16"/>
    <x v="2"/>
  </r>
  <r>
    <n v="676440"/>
    <n v="14205.240000000002"/>
    <n v="690645.24"/>
    <x v="1"/>
  </r>
  <r>
    <n v="675360"/>
    <n v="8104.3200000000006"/>
    <n v="683464.32"/>
    <x v="2"/>
  </r>
  <r>
    <n v="675000"/>
    <n v="27000"/>
    <n v="702000"/>
    <x v="1"/>
  </r>
  <r>
    <n v="663720"/>
    <n v="3318.6"/>
    <n v="667038.6"/>
    <x v="2"/>
  </r>
  <r>
    <n v="663360"/>
    <n v="13930.560000000001"/>
    <n v="677290.56"/>
    <x v="2"/>
  </r>
  <r>
    <n v="659640"/>
    <n v="26385.600000000002"/>
    <n v="686025.6"/>
    <x v="0"/>
  </r>
  <r>
    <n v="657360"/>
    <n v="47987.28"/>
    <n v="705347.28"/>
    <x v="2"/>
  </r>
  <r>
    <n v="654240"/>
    <n v="12430.56"/>
    <n v="666670.56000000006"/>
    <x v="1"/>
  </r>
  <r>
    <n v="649680"/>
    <n v="18191.04"/>
    <n v="667871.04"/>
    <x v="1"/>
  </r>
  <r>
    <n v="649560"/>
    <n v="3247.8"/>
    <n v="652807.80000000005"/>
    <x v="2"/>
  </r>
  <r>
    <n v="648120"/>
    <n v="7777.4400000000005"/>
    <n v="655897.43999999994"/>
    <x v="2"/>
  </r>
  <r>
    <n v="647400"/>
    <n v="12300.6"/>
    <n v="659700.6"/>
    <x v="0"/>
  </r>
  <r>
    <n v="647040"/>
    <n v="11646.72"/>
    <n v="658686.71999999997"/>
    <x v="2"/>
  </r>
  <r>
    <n v="646920"/>
    <n v="31699.08"/>
    <n v="678619.08"/>
    <x v="2"/>
  </r>
  <r>
    <n v="646440"/>
    <n v="38139.96"/>
    <n v="684579.96"/>
    <x v="1"/>
  </r>
  <r>
    <n v="646440"/>
    <n v="38139.96"/>
    <n v="684579.96"/>
    <x v="1"/>
  </r>
  <r>
    <n v="645120"/>
    <n v="20643.84"/>
    <n v="665763.83999999997"/>
    <x v="1"/>
  </r>
  <r>
    <n v="642480"/>
    <n v="8352.24"/>
    <n v="650832.24"/>
    <x v="2"/>
  </r>
  <r>
    <n v="642480"/>
    <n v="7709.76"/>
    <n v="650189.76"/>
    <x v="1"/>
  </r>
  <r>
    <n v="638880"/>
    <n v="34499.519999999997"/>
    <n v="673379.52"/>
    <x v="1"/>
  </r>
  <r>
    <n v="638160"/>
    <n v="22335.600000000002"/>
    <n v="660495.6"/>
    <x v="2"/>
  </r>
  <r>
    <n v="635520"/>
    <n v="12710.4"/>
    <n v="648230.40000000002"/>
    <x v="0"/>
  </r>
  <r>
    <n v="633720"/>
    <n v="7604.64"/>
    <n v="641324.64"/>
    <x v="1"/>
  </r>
  <r>
    <n v="633000"/>
    <n v="20889"/>
    <n v="653889"/>
    <x v="2"/>
  </r>
  <r>
    <n v="633000"/>
    <n v="20889"/>
    <n v="653889"/>
    <x v="1"/>
  </r>
  <r>
    <n v="632040"/>
    <n v="17065.079999999998"/>
    <n v="649105.07999999996"/>
    <x v="2"/>
  </r>
  <r>
    <n v="632040"/>
    <n v="17065.079999999998"/>
    <n v="649105.07999999996"/>
    <x v="1"/>
  </r>
  <r>
    <n v="631560"/>
    <n v="17683.68"/>
    <n v="649243.68000000005"/>
    <x v="1"/>
  </r>
  <r>
    <n v="631320"/>
    <n v="7575.84"/>
    <n v="638895.84"/>
    <x v="0"/>
  </r>
  <r>
    <n v="631080"/>
    <n v="27136.44"/>
    <n v="658216.43999999994"/>
    <x v="0"/>
  </r>
  <r>
    <n v="627240"/>
    <n v="36379.919999999998"/>
    <n v="663619.92000000004"/>
    <x v="2"/>
  </r>
  <r>
    <n v="627000"/>
    <n v="3135"/>
    <n v="630135"/>
    <x v="2"/>
  </r>
  <r>
    <n v="626640"/>
    <n v="20052.48"/>
    <n v="646692.48"/>
    <x v="2"/>
  </r>
  <r>
    <n v="625680"/>
    <n v="15016.32"/>
    <n v="640696.31999999995"/>
    <x v="1"/>
  </r>
  <r>
    <n v="625440"/>
    <n v="11883.36"/>
    <n v="637323.36"/>
    <x v="1"/>
  </r>
  <r>
    <n v="624000"/>
    <n v="0"/>
    <n v="624000"/>
    <x v="0"/>
  </r>
  <r>
    <n v="622920"/>
    <n v="36129.360000000001"/>
    <n v="659049.36"/>
    <x v="2"/>
  </r>
  <r>
    <n v="622320"/>
    <n v="36716.879999999997"/>
    <n v="659036.88"/>
    <x v="1"/>
  </r>
  <r>
    <n v="622320"/>
    <n v="36094.560000000005"/>
    <n v="658414.56000000006"/>
    <x v="2"/>
  </r>
  <r>
    <n v="621600"/>
    <n v="19891.2"/>
    <n v="641491.19999999995"/>
    <x v="1"/>
  </r>
  <r>
    <n v="620880"/>
    <n v="11796.72"/>
    <n v="632676.72"/>
    <x v="2"/>
  </r>
  <r>
    <n v="619800"/>
    <n v="35948.400000000001"/>
    <n v="655748.4"/>
    <x v="1"/>
  </r>
  <r>
    <n v="618240"/>
    <n v="14837.76"/>
    <n v="633077.76000000001"/>
    <x v="1"/>
  </r>
  <r>
    <n v="615840"/>
    <n v="3079.2000000000003"/>
    <n v="618919.19999999995"/>
    <x v="2"/>
  </r>
  <r>
    <n v="614400"/>
    <n v="7372.8"/>
    <n v="621772.80000000005"/>
    <x v="2"/>
  </r>
  <r>
    <n v="611400"/>
    <n v="36072.6"/>
    <n v="647472.6"/>
    <x v="2"/>
  </r>
  <r>
    <n v="610320"/>
    <n v="0"/>
    <n v="610320"/>
    <x v="1"/>
  </r>
  <r>
    <n v="609720"/>
    <n v="0"/>
    <n v="609720"/>
    <x v="1"/>
  </r>
  <r>
    <n v="609600"/>
    <n v="46329.599999999999"/>
    <n v="655929.59999999998"/>
    <x v="1"/>
  </r>
  <r>
    <n v="605400"/>
    <n v="19978.2"/>
    <n v="625378.19999999995"/>
    <x v="0"/>
  </r>
  <r>
    <n v="603720"/>
    <n v="16300.44"/>
    <n v="620020.43999999994"/>
    <x v="2"/>
  </r>
  <r>
    <n v="600240"/>
    <n v="16206.48"/>
    <n v="616446.48"/>
    <x v="1"/>
  </r>
  <r>
    <n v="599040"/>
    <n v="11980.800000000001"/>
    <n v="611020.80000000005"/>
    <x v="2"/>
  </r>
  <r>
    <n v="597120"/>
    <n v="38215.68"/>
    <n v="635335.68000000005"/>
    <x v="1"/>
  </r>
  <r>
    <n v="596040"/>
    <n v="11920.800000000001"/>
    <n v="607960.80000000005"/>
    <x v="1"/>
  </r>
  <r>
    <n v="596040"/>
    <n v="32186.16"/>
    <n v="628226.16"/>
    <x v="1"/>
  </r>
  <r>
    <n v="594360"/>
    <n v="23774.400000000001"/>
    <n v="618134.4"/>
    <x v="0"/>
  </r>
  <r>
    <n v="594240"/>
    <n v="14261.76"/>
    <n v="608501.76000000001"/>
    <x v="1"/>
  </r>
  <r>
    <n v="592680"/>
    <n v="12446.28"/>
    <n v="605126.28"/>
    <x v="0"/>
  </r>
  <r>
    <n v="588000"/>
    <n v="34104"/>
    <n v="622104"/>
    <x v="1"/>
  </r>
  <r>
    <n v="587760"/>
    <n v="2938.8"/>
    <n v="590698.80000000005"/>
    <x v="2"/>
  </r>
  <r>
    <n v="587760"/>
    <n v="37616.639999999999"/>
    <n v="625376.64"/>
    <x v="1"/>
  </r>
  <r>
    <n v="587400"/>
    <n v="29370"/>
    <n v="616770"/>
    <x v="1"/>
  </r>
  <r>
    <n v="584280"/>
    <n v="12269.880000000001"/>
    <n v="596549.88"/>
    <x v="0"/>
  </r>
  <r>
    <n v="583560"/>
    <n v="0"/>
    <n v="583560"/>
    <x v="2"/>
  </r>
  <r>
    <n v="583080"/>
    <n v="2915.4"/>
    <n v="585995.4"/>
    <x v="2"/>
  </r>
  <r>
    <n v="582360"/>
    <n v="11647.2"/>
    <n v="594007.19999999995"/>
    <x v="1"/>
  </r>
  <r>
    <n v="582360"/>
    <n v="7570.6799999999994"/>
    <n v="589930.68000000005"/>
    <x v="2"/>
  </r>
  <r>
    <n v="582360"/>
    <n v="44259.360000000001"/>
    <n v="626619.36"/>
    <x v="0"/>
  </r>
  <r>
    <n v="579480"/>
    <n v="19122.84"/>
    <n v="598602.84"/>
    <x v="2"/>
  </r>
  <r>
    <n v="579000"/>
    <n v="11580"/>
    <n v="590580"/>
    <x v="2"/>
  </r>
  <r>
    <n v="578160"/>
    <n v="34111.439999999995"/>
    <n v="612271.43999999994"/>
    <x v="1"/>
  </r>
  <r>
    <n v="578040"/>
    <n v="33526.32"/>
    <n v="611566.31999999995"/>
    <x v="1"/>
  </r>
  <r>
    <n v="577680"/>
    <n v="36971.520000000004"/>
    <n v="614651.52"/>
    <x v="1"/>
  </r>
  <r>
    <n v="577080"/>
    <n v="0"/>
    <n v="577080"/>
    <x v="1"/>
  </r>
  <r>
    <n v="576720"/>
    <n v="6343.92"/>
    <n v="583063.92000000004"/>
    <x v="1"/>
  </r>
  <r>
    <n v="575520"/>
    <n v="5755.2"/>
    <n v="581275.19999999995"/>
    <x v="2"/>
  </r>
  <r>
    <n v="574920"/>
    <n v="18972.36"/>
    <n v="593892.36"/>
    <x v="2"/>
  </r>
  <r>
    <n v="573120"/>
    <n v="22924.799999999999"/>
    <n v="596044.80000000005"/>
    <x v="2"/>
  </r>
  <r>
    <n v="572040"/>
    <n v="16017.12"/>
    <n v="588057.12"/>
    <x v="1"/>
  </r>
  <r>
    <n v="571800"/>
    <n v="23443.8"/>
    <n v="595243.80000000005"/>
    <x v="1"/>
  </r>
  <r>
    <n v="571800"/>
    <n v="8577"/>
    <n v="580377"/>
    <x v="1"/>
  </r>
  <r>
    <n v="570600"/>
    <n v="11982.6"/>
    <n v="582582.6"/>
    <x v="2"/>
  </r>
  <r>
    <n v="568320"/>
    <n v="6251.5199999999995"/>
    <n v="574571.52000000002"/>
    <x v="1"/>
  </r>
  <r>
    <n v="567480"/>
    <n v="13619.52"/>
    <n v="581099.52000000002"/>
    <x v="1"/>
  </r>
  <r>
    <n v="567240"/>
    <n v="18151.68"/>
    <n v="585391.68000000005"/>
    <x v="2"/>
  </r>
  <r>
    <n v="564000"/>
    <n v="23124"/>
    <n v="587124"/>
    <x v="1"/>
  </r>
  <r>
    <n v="563880"/>
    <n v="11841.480000000001"/>
    <n v="575721.48"/>
    <x v="2"/>
  </r>
  <r>
    <n v="561000"/>
    <n v="30294"/>
    <n v="591294"/>
    <x v="1"/>
  </r>
  <r>
    <n v="561000"/>
    <n v="18513"/>
    <n v="579513"/>
    <x v="0"/>
  </r>
  <r>
    <n v="557640"/>
    <n v="13383.36"/>
    <n v="571023.35999999999"/>
    <x v="2"/>
  </r>
  <r>
    <n v="556200"/>
    <n v="11680.2"/>
    <n v="567880.19999999995"/>
    <x v="2"/>
  </r>
  <r>
    <n v="555360"/>
    <n v="15550.08"/>
    <n v="570910.07999999996"/>
    <x v="0"/>
  </r>
  <r>
    <n v="553920"/>
    <n v="14955.84"/>
    <n v="568875.84"/>
    <x v="2"/>
  </r>
  <r>
    <n v="547800"/>
    <n v="23555.399999999998"/>
    <n v="571355.4"/>
    <x v="0"/>
  </r>
  <r>
    <n v="547200"/>
    <n v="0"/>
    <n v="547200"/>
    <x v="2"/>
  </r>
  <r>
    <n v="547080"/>
    <n v="27901.079999999998"/>
    <n v="574981.07999999996"/>
    <x v="1"/>
  </r>
  <r>
    <n v="546120"/>
    <n v="41505.119999999995"/>
    <n v="587625.12"/>
    <x v="2"/>
  </r>
  <r>
    <n v="546120"/>
    <n v="27852.12"/>
    <n v="573972.12"/>
    <x v="1"/>
  </r>
  <r>
    <n v="545400"/>
    <n v="38723.399999999994"/>
    <n v="584123.4"/>
    <x v="2"/>
  </r>
  <r>
    <n v="541320"/>
    <n v="0"/>
    <n v="541320"/>
    <x v="1"/>
  </r>
  <r>
    <n v="540720"/>
    <n v="28658.16"/>
    <n v="569378.16"/>
    <x v="2"/>
  </r>
  <r>
    <n v="540720"/>
    <n v="12436.56"/>
    <n v="553156.56000000006"/>
    <x v="0"/>
  </r>
  <r>
    <n v="538200"/>
    <n v="38212.199999999997"/>
    <n v="576412.19999999995"/>
    <x v="2"/>
  </r>
  <r>
    <n v="537840"/>
    <n v="18824.400000000001"/>
    <n v="556664.4"/>
    <x v="1"/>
  </r>
  <r>
    <n v="534360"/>
    <n v="11221.560000000001"/>
    <n v="545581.56000000006"/>
    <x v="2"/>
  </r>
  <r>
    <n v="533400"/>
    <n v="44805.600000000006"/>
    <n v="578205.6"/>
    <x v="1"/>
  </r>
  <r>
    <n v="533400"/>
    <n v="2667"/>
    <n v="536067"/>
    <x v="2"/>
  </r>
  <r>
    <n v="531600"/>
    <n v="22858.799999999999"/>
    <n v="554458.80000000005"/>
    <x v="0"/>
  </r>
  <r>
    <n v="531600"/>
    <n v="5847.5999999999995"/>
    <n v="537447.6"/>
    <x v="0"/>
  </r>
  <r>
    <n v="529440"/>
    <n v="2647.2000000000003"/>
    <n v="532087.19999999995"/>
    <x v="0"/>
  </r>
  <r>
    <n v="526800"/>
    <n v="30554.400000000001"/>
    <n v="557354.4"/>
    <x v="2"/>
  </r>
  <r>
    <n v="524400"/>
    <n v="12585.6"/>
    <n v="536985.59999999998"/>
    <x v="0"/>
  </r>
  <r>
    <n v="523200"/>
    <n v="18312"/>
    <n v="541512"/>
    <x v="1"/>
  </r>
  <r>
    <n v="523080"/>
    <n v="6276.96"/>
    <n v="529356.96"/>
    <x v="1"/>
  </r>
  <r>
    <n v="522120"/>
    <n v="20884.8"/>
    <n v="543004.80000000005"/>
    <x v="2"/>
  </r>
  <r>
    <n v="519960"/>
    <n v="31717.559999999998"/>
    <n v="551677.56000000006"/>
    <x v="1"/>
  </r>
  <r>
    <n v="518400"/>
    <n v="14515.2"/>
    <n v="532915.19999999995"/>
    <x v="1"/>
  </r>
  <r>
    <n v="518400"/>
    <n v="39398.400000000001"/>
    <n v="557798.40000000002"/>
    <x v="1"/>
  </r>
  <r>
    <n v="517800"/>
    <n v="31585.8"/>
    <n v="549385.80000000005"/>
    <x v="1"/>
  </r>
  <r>
    <n v="517320"/>
    <n v="10863.720000000001"/>
    <n v="528183.72"/>
    <x v="0"/>
  </r>
  <r>
    <n v="516240"/>
    <n v="14454.720000000001"/>
    <n v="530694.72"/>
    <x v="2"/>
  </r>
  <r>
    <n v="515880"/>
    <n v="13928.76"/>
    <n v="529808.76"/>
    <x v="2"/>
  </r>
  <r>
    <n v="515640"/>
    <n v="29907.120000000003"/>
    <n v="545547.12"/>
    <x v="0"/>
  </r>
  <r>
    <n v="515400"/>
    <n v="9277.1999999999989"/>
    <n v="524677.19999999995"/>
    <x v="1"/>
  </r>
  <r>
    <n v="513840"/>
    <n v="11818.32"/>
    <n v="525658.31999999995"/>
    <x v="2"/>
  </r>
  <r>
    <n v="512760"/>
    <n v="20510.400000000001"/>
    <n v="533270.4"/>
    <x v="0"/>
  </r>
  <r>
    <n v="508560"/>
    <n v="27462.239999999998"/>
    <n v="536022.24"/>
    <x v="2"/>
  </r>
  <r>
    <n v="507720"/>
    <n v="0"/>
    <n v="507720"/>
    <x v="1"/>
  </r>
  <r>
    <n v="506880"/>
    <n v="38522.879999999997"/>
    <n v="545402.88"/>
    <x v="1"/>
  </r>
  <r>
    <n v="505920"/>
    <n v="36426.239999999998"/>
    <n v="542346.23999999999"/>
    <x v="0"/>
  </r>
  <r>
    <n v="505920"/>
    <n v="11636.16"/>
    <n v="517556.16"/>
    <x v="1"/>
  </r>
  <r>
    <n v="503760"/>
    <n v="17631.600000000002"/>
    <n v="521391.6"/>
    <x v="0"/>
  </r>
  <r>
    <n v="503160"/>
    <n v="10566.36"/>
    <n v="513726.36"/>
    <x v="0"/>
  </r>
  <r>
    <n v="503160"/>
    <n v="6037.92"/>
    <n v="509197.92"/>
    <x v="1"/>
  </r>
  <r>
    <n v="502920"/>
    <n v="7543.7999999999993"/>
    <n v="510463.8"/>
    <x v="0"/>
  </r>
  <r>
    <n v="501480"/>
    <n v="10531.08"/>
    <n v="512011.08"/>
    <x v="1"/>
  </r>
  <r>
    <n v="500400"/>
    <n v="20516.400000000001"/>
    <n v="520916.4"/>
    <x v="0"/>
  </r>
  <r>
    <n v="500040"/>
    <n v="17501.400000000001"/>
    <n v="517541.4"/>
    <x v="0"/>
  </r>
  <r>
    <n v="499200"/>
    <n v="0"/>
    <n v="499200"/>
    <x v="1"/>
  </r>
  <r>
    <n v="499200"/>
    <n v="21465.599999999999"/>
    <n v="520665.59999999998"/>
    <x v="1"/>
  </r>
  <r>
    <n v="499200"/>
    <n v="9484.7999999999993"/>
    <n v="508684.79999999999"/>
    <x v="2"/>
  </r>
  <r>
    <n v="498840"/>
    <n v="20452.440000000002"/>
    <n v="519292.44"/>
    <x v="1"/>
  </r>
  <r>
    <n v="497040"/>
    <n v="26840.16"/>
    <n v="523880.16"/>
    <x v="1"/>
  </r>
  <r>
    <n v="494640"/>
    <n v="11376.72"/>
    <n v="506016.72"/>
    <x v="0"/>
  </r>
  <r>
    <n v="493920"/>
    <n v="13335.84"/>
    <n v="507255.84"/>
    <x v="0"/>
  </r>
  <r>
    <n v="493920"/>
    <n v="26671.68"/>
    <n v="520591.68"/>
    <x v="1"/>
  </r>
  <r>
    <n v="493680"/>
    <n v="11354.64"/>
    <n v="505034.64"/>
    <x v="0"/>
  </r>
  <r>
    <n v="491760"/>
    <n v="2458.8000000000002"/>
    <n v="494218.8"/>
    <x v="2"/>
  </r>
  <r>
    <n v="490920"/>
    <n v="9818.4"/>
    <n v="500738.4"/>
    <x v="1"/>
  </r>
  <r>
    <n v="489240"/>
    <n v="15655.68"/>
    <n v="504895.68"/>
    <x v="1"/>
  </r>
  <r>
    <n v="489000"/>
    <n v="2445"/>
    <n v="491445"/>
    <x v="0"/>
  </r>
  <r>
    <n v="486720"/>
    <n v="8760.9599999999991"/>
    <n v="495480.96"/>
    <x v="0"/>
  </r>
  <r>
    <n v="486360"/>
    <n v="17022.600000000002"/>
    <n v="503382.6"/>
    <x v="0"/>
  </r>
  <r>
    <n v="485400"/>
    <n v="15532.800000000001"/>
    <n v="500932.8"/>
    <x v="2"/>
  </r>
  <r>
    <n v="484800"/>
    <n v="40723.200000000004"/>
    <n v="525523.19999999995"/>
    <x v="1"/>
  </r>
  <r>
    <n v="483240"/>
    <n v="16913.400000000001"/>
    <n v="500153.4"/>
    <x v="2"/>
  </r>
  <r>
    <n v="479640"/>
    <n v="16787.400000000001"/>
    <n v="496427.4"/>
    <x v="2"/>
  </r>
  <r>
    <n v="479520"/>
    <n v="10069.92"/>
    <n v="489589.92"/>
    <x v="1"/>
  </r>
  <r>
    <n v="479280"/>
    <n v="9585.6"/>
    <n v="488865.6"/>
    <x v="0"/>
  </r>
  <r>
    <n v="477360"/>
    <n v="0"/>
    <n v="477360"/>
    <x v="0"/>
  </r>
  <r>
    <n v="477000"/>
    <n v="19080"/>
    <n v="496080"/>
    <x v="2"/>
  </r>
  <r>
    <n v="476400"/>
    <n v="15721.2"/>
    <n v="492121.2"/>
    <x v="0"/>
  </r>
  <r>
    <n v="476160"/>
    <n v="6190.08"/>
    <n v="482350.08000000002"/>
    <x v="1"/>
  </r>
  <r>
    <n v="475800"/>
    <n v="12846.6"/>
    <n v="488646.6"/>
    <x v="1"/>
  </r>
  <r>
    <n v="474480"/>
    <n v="9964.08"/>
    <n v="484444.08"/>
    <x v="0"/>
  </r>
  <r>
    <n v="472080"/>
    <n v="24076.079999999998"/>
    <n v="496156.08"/>
    <x v="2"/>
  </r>
  <r>
    <n v="467160"/>
    <n v="16350.600000000002"/>
    <n v="483510.6"/>
    <x v="1"/>
  </r>
  <r>
    <n v="465960"/>
    <n v="27025.68"/>
    <n v="492985.68"/>
    <x v="2"/>
  </r>
  <r>
    <n v="464760"/>
    <n v="9759.9600000000009"/>
    <n v="474519.96"/>
    <x v="1"/>
  </r>
  <r>
    <n v="462240"/>
    <n v="8782.56"/>
    <n v="471022.56"/>
    <x v="0"/>
  </r>
  <r>
    <n v="461280"/>
    <n v="14760.960000000001"/>
    <n v="476040.96000000002"/>
    <x v="0"/>
  </r>
  <r>
    <n v="461280"/>
    <n v="4612.8"/>
    <n v="465892.8"/>
    <x v="1"/>
  </r>
  <r>
    <n v="459960"/>
    <n v="12878.880000000001"/>
    <n v="472838.88"/>
    <x v="0"/>
  </r>
  <r>
    <n v="459000"/>
    <n v="9639"/>
    <n v="468639"/>
    <x v="2"/>
  </r>
  <r>
    <n v="458880"/>
    <n v="0"/>
    <n v="458880"/>
    <x v="2"/>
  </r>
  <r>
    <n v="456360"/>
    <n v="18254.400000000001"/>
    <n v="474614.4"/>
    <x v="1"/>
  </r>
  <r>
    <n v="455040"/>
    <n v="10465.92"/>
    <n v="465505.92"/>
    <x v="1"/>
  </r>
  <r>
    <n v="455040"/>
    <n v="0"/>
    <n v="455040"/>
    <x v="1"/>
  </r>
  <r>
    <n v="454800"/>
    <n v="26833.199999999997"/>
    <n v="481633.2"/>
    <x v="1"/>
  </r>
  <r>
    <n v="454080"/>
    <n v="8627.52"/>
    <n v="462707.52"/>
    <x v="2"/>
  </r>
  <r>
    <n v="453600"/>
    <n v="10886.4"/>
    <n v="464486.40000000002"/>
    <x v="0"/>
  </r>
  <r>
    <n v="450600"/>
    <n v="14419.2"/>
    <n v="465019.2"/>
    <x v="1"/>
  </r>
  <r>
    <n v="448320"/>
    <n v="15691.2"/>
    <n v="464011.2"/>
    <x v="0"/>
  </r>
  <r>
    <n v="445560"/>
    <n v="0"/>
    <n v="445560"/>
    <x v="0"/>
  </r>
  <r>
    <n v="445320"/>
    <n v="9351.7200000000012"/>
    <n v="454671.72"/>
    <x v="2"/>
  </r>
  <r>
    <n v="444720"/>
    <n v="12452.16"/>
    <n v="457172.16"/>
    <x v="2"/>
  </r>
  <r>
    <n v="444240"/>
    <n v="10661.76"/>
    <n v="454901.76000000001"/>
    <x v="2"/>
  </r>
  <r>
    <n v="443040"/>
    <n v="15506.400000000001"/>
    <n v="458546.4"/>
    <x v="2"/>
  </r>
  <r>
    <n v="442560"/>
    <n v="23898.239999999998"/>
    <n v="466458.24"/>
    <x v="2"/>
  </r>
  <r>
    <n v="442320"/>
    <n v="8846.4"/>
    <n v="451166.4"/>
    <x v="0"/>
  </r>
  <r>
    <n v="441840"/>
    <n v="22533.84"/>
    <n v="464373.84"/>
    <x v="1"/>
  </r>
  <r>
    <n v="440880"/>
    <n v="9258.4800000000014"/>
    <n v="450138.48"/>
    <x v="2"/>
  </r>
  <r>
    <n v="440520"/>
    <n v="12334.56"/>
    <n v="452854.56"/>
    <x v="1"/>
  </r>
  <r>
    <n v="438600"/>
    <n v="8772"/>
    <n v="447372"/>
    <x v="2"/>
  </r>
  <r>
    <n v="438480"/>
    <n v="18854.64"/>
    <n v="457334.64"/>
    <x v="2"/>
  </r>
  <r>
    <n v="437760"/>
    <n v="14008.32"/>
    <n v="451768.32000000001"/>
    <x v="1"/>
  </r>
  <r>
    <n v="437520"/>
    <n v="23626.079999999998"/>
    <n v="461146.08"/>
    <x v="1"/>
  </r>
  <r>
    <n v="436440"/>
    <n v="17894.04"/>
    <n v="454334.04"/>
    <x v="0"/>
  </r>
  <r>
    <n v="433800"/>
    <n v="5205.6000000000004"/>
    <n v="439005.6"/>
    <x v="2"/>
  </r>
  <r>
    <n v="432480"/>
    <n v="14271.84"/>
    <n v="446751.84"/>
    <x v="1"/>
  </r>
  <r>
    <n v="431880"/>
    <n v="13820.16"/>
    <n v="445700.16"/>
    <x v="1"/>
  </r>
  <r>
    <n v="431760"/>
    <n v="36267.840000000004"/>
    <n v="468027.84"/>
    <x v="0"/>
  </r>
  <r>
    <n v="431760"/>
    <n v="23315.040000000001"/>
    <n v="455075.04"/>
    <x v="0"/>
  </r>
  <r>
    <n v="431280"/>
    <n v="25014.240000000002"/>
    <n v="456294.24"/>
    <x v="1"/>
  </r>
  <r>
    <n v="431280"/>
    <n v="11644.56"/>
    <n v="442924.56"/>
    <x v="2"/>
  </r>
  <r>
    <n v="431280"/>
    <n v="5606.6399999999994"/>
    <n v="436886.64"/>
    <x v="0"/>
  </r>
  <r>
    <n v="431160"/>
    <n v="9054.36"/>
    <n v="440214.36"/>
    <x v="1"/>
  </r>
  <r>
    <n v="429960"/>
    <n v="13758.720000000001"/>
    <n v="443718.72"/>
    <x v="2"/>
  </r>
  <r>
    <n v="429960"/>
    <n v="12038.880000000001"/>
    <n v="441998.88"/>
    <x v="2"/>
  </r>
  <r>
    <n v="428880"/>
    <n v="21872.879999999997"/>
    <n v="450752.88"/>
    <x v="2"/>
  </r>
  <r>
    <n v="428040"/>
    <n v="11557.08"/>
    <n v="439597.08"/>
    <x v="2"/>
  </r>
  <r>
    <n v="425280"/>
    <n v="24666.240000000002"/>
    <n v="449946.24"/>
    <x v="1"/>
  </r>
  <r>
    <n v="420120"/>
    <n v="13443.84"/>
    <n v="433563.84"/>
    <x v="2"/>
  </r>
  <r>
    <n v="419760"/>
    <n v="18049.68"/>
    <n v="437809.68"/>
    <x v="0"/>
  </r>
  <r>
    <n v="417960"/>
    <n v="11284.92"/>
    <n v="429244.92"/>
    <x v="2"/>
  </r>
  <r>
    <n v="415800"/>
    <n v="11226.6"/>
    <n v="427026.6"/>
    <x v="1"/>
  </r>
  <r>
    <n v="415440"/>
    <n v="25341.84"/>
    <n v="440781.84"/>
    <x v="2"/>
  </r>
  <r>
    <n v="414000"/>
    <n v="0"/>
    <n v="414000"/>
    <x v="1"/>
  </r>
  <r>
    <n v="413640"/>
    <n v="16959.240000000002"/>
    <n v="430599.24"/>
    <x v="1"/>
  </r>
  <r>
    <n v="408960"/>
    <n v="0"/>
    <n v="408960"/>
    <x v="2"/>
  </r>
  <r>
    <n v="407520"/>
    <n v="0"/>
    <n v="407520"/>
    <x v="0"/>
  </r>
  <r>
    <n v="407040"/>
    <n v="16281.6"/>
    <n v="423321.59999999998"/>
    <x v="2"/>
  </r>
  <r>
    <n v="406680"/>
    <n v="8540.2800000000007"/>
    <n v="415220.28"/>
    <x v="1"/>
  </r>
  <r>
    <n v="406080"/>
    <n v="0"/>
    <n v="406080"/>
    <x v="0"/>
  </r>
  <r>
    <n v="405600"/>
    <n v="10951.2"/>
    <n v="416551.2"/>
    <x v="1"/>
  </r>
  <r>
    <n v="405120"/>
    <n v="8102.4000000000005"/>
    <n v="413222.40000000002"/>
    <x v="1"/>
  </r>
  <r>
    <n v="403560"/>
    <n v="7264.079999999999"/>
    <n v="410824.08"/>
    <x v="1"/>
  </r>
  <r>
    <n v="402720"/>
    <n v="8457.1200000000008"/>
    <n v="411177.12"/>
    <x v="2"/>
  </r>
  <r>
    <n v="400920"/>
    <n v="8419.32"/>
    <n v="409339.32"/>
    <x v="2"/>
  </r>
  <r>
    <n v="396600"/>
    <n v="11104.800000000001"/>
    <n v="407704.8"/>
    <x v="1"/>
  </r>
  <r>
    <n v="396360"/>
    <n v="19818"/>
    <n v="416178"/>
    <x v="0"/>
  </r>
  <r>
    <n v="395760"/>
    <n v="0"/>
    <n v="395760"/>
    <x v="0"/>
  </r>
  <r>
    <n v="393720"/>
    <n v="13780.2"/>
    <n v="407500.2"/>
    <x v="2"/>
  </r>
  <r>
    <n v="392640"/>
    <n v="13742.400000000001"/>
    <n v="406382.4"/>
    <x v="2"/>
  </r>
  <r>
    <n v="391440"/>
    <n v="22703.52"/>
    <n v="414143.52"/>
    <x v="2"/>
  </r>
  <r>
    <n v="390000"/>
    <n v="4290"/>
    <n v="394290"/>
    <x v="1"/>
  </r>
  <r>
    <n v="390000"/>
    <n v="8190.0000000000009"/>
    <n v="398190"/>
    <x v="0"/>
  </r>
  <r>
    <n v="387240"/>
    <n v="8906.52"/>
    <n v="396146.52"/>
    <x v="1"/>
  </r>
  <r>
    <n v="386280"/>
    <n v="8111.88"/>
    <n v="394391.88"/>
    <x v="2"/>
  </r>
  <r>
    <n v="385680"/>
    <n v="20826.72"/>
    <n v="406506.72"/>
    <x v="2"/>
  </r>
  <r>
    <n v="383040"/>
    <n v="12257.28"/>
    <n v="395297.28000000003"/>
    <x v="2"/>
  </r>
  <r>
    <n v="381960"/>
    <n v="12222.720000000001"/>
    <n v="394182.72"/>
    <x v="0"/>
  </r>
  <r>
    <n v="381840"/>
    <n v="13364.400000000001"/>
    <n v="395204.4"/>
    <x v="0"/>
  </r>
  <r>
    <n v="379560"/>
    <n v="5693.4"/>
    <n v="385253.4"/>
    <x v="2"/>
  </r>
  <r>
    <n v="375360"/>
    <n v="12011.52"/>
    <n v="387371.52000000002"/>
    <x v="1"/>
  </r>
  <r>
    <n v="374880"/>
    <n v="3748.8"/>
    <n v="378628.8"/>
    <x v="1"/>
  </r>
  <r>
    <n v="374400"/>
    <n v="1872"/>
    <n v="376272"/>
    <x v="1"/>
  </r>
  <r>
    <n v="374040"/>
    <n v="8602.92"/>
    <n v="382642.92"/>
    <x v="1"/>
  </r>
  <r>
    <n v="373080"/>
    <n v="7834.68"/>
    <n v="380914.68"/>
    <x v="0"/>
  </r>
  <r>
    <n v="373080"/>
    <n v="7834.68"/>
    <n v="380914.68"/>
    <x v="2"/>
  </r>
  <r>
    <n v="372600"/>
    <n v="21610.800000000003"/>
    <n v="394210.8"/>
    <x v="2"/>
  </r>
  <r>
    <n v="372480"/>
    <n v="20113.919999999998"/>
    <n v="392593.91999999998"/>
    <x v="1"/>
  </r>
  <r>
    <n v="372240"/>
    <n v="8933.76"/>
    <n v="381173.76000000001"/>
    <x v="0"/>
  </r>
  <r>
    <n v="372240"/>
    <n v="12283.92"/>
    <n v="384523.92"/>
    <x v="1"/>
  </r>
  <r>
    <n v="371280"/>
    <n v="1856.4"/>
    <n v="373136.4"/>
    <x v="2"/>
  </r>
  <r>
    <n v="363000"/>
    <n v="11979"/>
    <n v="374979"/>
    <x v="2"/>
  </r>
  <r>
    <n v="360960"/>
    <n v="10106.880000000001"/>
    <n v="371066.88"/>
    <x v="1"/>
  </r>
  <r>
    <n v="360000"/>
    <n v="12600.000000000002"/>
    <n v="372600"/>
    <x v="2"/>
  </r>
  <r>
    <n v="360000"/>
    <n v="10080"/>
    <n v="370080"/>
    <x v="2"/>
  </r>
  <r>
    <n v="359640"/>
    <n v="7552.4400000000005"/>
    <n v="367192.44"/>
    <x v="2"/>
  </r>
  <r>
    <n v="358680"/>
    <n v="17934"/>
    <n v="376614"/>
    <x v="2"/>
  </r>
  <r>
    <n v="358560"/>
    <n v="1792.8"/>
    <n v="360352.8"/>
    <x v="0"/>
  </r>
  <r>
    <n v="357720"/>
    <n v="9658.44"/>
    <n v="367378.44"/>
    <x v="2"/>
  </r>
  <r>
    <n v="357240"/>
    <n v="19290.96"/>
    <n v="376530.96"/>
    <x v="0"/>
  </r>
  <r>
    <n v="357240"/>
    <n v="22863.360000000001"/>
    <n v="380103.36"/>
    <x v="1"/>
  </r>
  <r>
    <n v="356040"/>
    <n v="25634.879999999997"/>
    <n v="381674.88"/>
    <x v="0"/>
  </r>
  <r>
    <n v="355320"/>
    <n v="11370.24"/>
    <n v="366690.24"/>
    <x v="1"/>
  </r>
  <r>
    <n v="355320"/>
    <n v="7106.4000000000005"/>
    <n v="362426.4"/>
    <x v="1"/>
  </r>
  <r>
    <n v="355080"/>
    <n v="18109.079999999998"/>
    <n v="373189.08"/>
    <x v="2"/>
  </r>
  <r>
    <n v="354360"/>
    <n v="1771.8"/>
    <n v="356131.8"/>
    <x v="2"/>
  </r>
  <r>
    <n v="354360"/>
    <n v="0"/>
    <n v="354360"/>
    <x v="0"/>
  </r>
  <r>
    <n v="353880"/>
    <n v="0"/>
    <n v="353880"/>
    <x v="1"/>
  </r>
  <r>
    <n v="353040"/>
    <n v="9532.08"/>
    <n v="362572.08"/>
    <x v="2"/>
  </r>
  <r>
    <n v="351960"/>
    <n v="8095.08"/>
    <n v="360055.08"/>
    <x v="2"/>
  </r>
  <r>
    <n v="348960"/>
    <n v="11166.72"/>
    <n v="360126.71999999997"/>
    <x v="2"/>
  </r>
  <r>
    <n v="347640"/>
    <n v="26420.639999999999"/>
    <n v="374060.64"/>
    <x v="0"/>
  </r>
  <r>
    <n v="346440"/>
    <n v="7968.12"/>
    <n v="354408.12"/>
    <x v="2"/>
  </r>
  <r>
    <n v="346440"/>
    <n v="21132.84"/>
    <n v="367572.84"/>
    <x v="1"/>
  </r>
  <r>
    <n v="342960"/>
    <n v="7202.1600000000008"/>
    <n v="350162.16"/>
    <x v="1"/>
  </r>
  <r>
    <n v="341760"/>
    <n v="18455.04"/>
    <n v="360215.03999999998"/>
    <x v="2"/>
  </r>
  <r>
    <n v="341760"/>
    <n v="6493.44"/>
    <n v="348253.44"/>
    <x v="2"/>
  </r>
  <r>
    <n v="339960"/>
    <n v="1699.8"/>
    <n v="341659.8"/>
    <x v="0"/>
  </r>
  <r>
    <n v="339720"/>
    <n v="7813.5599999999995"/>
    <n v="347533.56"/>
    <x v="1"/>
  </r>
  <r>
    <n v="337920"/>
    <n v="0"/>
    <n v="337920"/>
    <x v="1"/>
  </r>
  <r>
    <n v="337560"/>
    <n v="6751.2"/>
    <n v="344311.2"/>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46">
  <r>
    <x v="0"/>
    <x v="0"/>
    <x v="0"/>
    <n v="119930"/>
    <x v="0"/>
    <x v="0"/>
  </r>
  <r>
    <x v="1"/>
    <x v="0"/>
    <x v="1"/>
    <n v="119750"/>
    <x v="0"/>
    <x v="0"/>
  </r>
  <r>
    <x v="2"/>
    <x v="1"/>
    <x v="2"/>
    <n v="119670"/>
    <x v="0"/>
    <x v="0"/>
  </r>
  <r>
    <x v="2"/>
    <x v="1"/>
    <x v="2"/>
    <n v="119670"/>
    <x v="0"/>
    <x v="1"/>
  </r>
  <r>
    <x v="3"/>
    <x v="1"/>
    <x v="2"/>
    <n v="119660"/>
    <x v="1"/>
    <x v="0"/>
  </r>
  <r>
    <x v="4"/>
    <x v="0"/>
    <x v="3"/>
    <n v="119550"/>
    <x v="1"/>
    <x v="2"/>
  </r>
  <r>
    <x v="5"/>
    <x v="0"/>
    <x v="1"/>
    <n v="119110"/>
    <x v="2"/>
    <x v="2"/>
  </r>
  <r>
    <x v="6"/>
    <x v="1"/>
    <x v="0"/>
    <n v="119020"/>
    <x v="0"/>
    <x v="3"/>
  </r>
  <r>
    <x v="7"/>
    <x v="0"/>
    <x v="4"/>
    <n v="118980"/>
    <x v="1"/>
    <x v="1"/>
  </r>
  <r>
    <x v="8"/>
    <x v="1"/>
    <x v="5"/>
    <n v="118980"/>
    <x v="1"/>
    <x v="3"/>
  </r>
  <r>
    <x v="9"/>
    <x v="1"/>
    <x v="6"/>
    <n v="118840"/>
    <x v="1"/>
    <x v="1"/>
  </r>
  <r>
    <x v="10"/>
    <x v="2"/>
    <x v="5"/>
    <n v="118800"/>
    <x v="2"/>
    <x v="4"/>
  </r>
  <r>
    <x v="11"/>
    <x v="1"/>
    <x v="7"/>
    <n v="118450"/>
    <x v="2"/>
    <x v="4"/>
  </r>
  <r>
    <x v="12"/>
    <x v="1"/>
    <x v="3"/>
    <n v="118360"/>
    <x v="2"/>
    <x v="0"/>
  </r>
  <r>
    <x v="13"/>
    <x v="0"/>
    <x v="8"/>
    <n v="118300"/>
    <x v="2"/>
    <x v="0"/>
  </r>
  <r>
    <x v="14"/>
    <x v="1"/>
    <x v="6"/>
    <n v="118120"/>
    <x v="0"/>
    <x v="0"/>
  </r>
  <r>
    <x v="15"/>
    <x v="0"/>
    <x v="7"/>
    <n v="118100"/>
    <x v="0"/>
    <x v="0"/>
  </r>
  <r>
    <x v="16"/>
    <x v="1"/>
    <x v="9"/>
    <n v="118060"/>
    <x v="2"/>
    <x v="2"/>
  </r>
  <r>
    <x v="17"/>
    <x v="0"/>
    <x v="10"/>
    <n v="117940"/>
    <x v="0"/>
    <x v="0"/>
  </r>
  <r>
    <x v="18"/>
    <x v="1"/>
    <x v="7"/>
    <n v="117850"/>
    <x v="2"/>
    <x v="2"/>
  </r>
  <r>
    <x v="19"/>
    <x v="1"/>
    <x v="3"/>
    <n v="117840"/>
    <x v="2"/>
    <x v="0"/>
  </r>
  <r>
    <x v="20"/>
    <x v="1"/>
    <x v="6"/>
    <n v="117810"/>
    <x v="1"/>
    <x v="0"/>
  </r>
  <r>
    <x v="21"/>
    <x v="0"/>
    <x v="8"/>
    <n v="117520"/>
    <x v="2"/>
    <x v="0"/>
  </r>
  <r>
    <x v="22"/>
    <x v="1"/>
    <x v="0"/>
    <n v="117150"/>
    <x v="1"/>
    <x v="0"/>
  </r>
  <r>
    <x v="23"/>
    <x v="0"/>
    <x v="3"/>
    <n v="117150"/>
    <x v="0"/>
    <x v="0"/>
  </r>
  <r>
    <x v="24"/>
    <x v="1"/>
    <x v="4"/>
    <n v="117020"/>
    <x v="2"/>
    <x v="0"/>
  </r>
  <r>
    <x v="25"/>
    <x v="1"/>
    <x v="11"/>
    <n v="116980"/>
    <x v="2"/>
    <x v="5"/>
  </r>
  <r>
    <x v="26"/>
    <x v="1"/>
    <x v="6"/>
    <n v="116970"/>
    <x v="1"/>
    <x v="4"/>
  </r>
  <r>
    <x v="27"/>
    <x v="1"/>
    <x v="4"/>
    <n v="116890"/>
    <x v="2"/>
    <x v="0"/>
  </r>
  <r>
    <x v="28"/>
    <x v="0"/>
    <x v="1"/>
    <n v="116770"/>
    <x v="0"/>
    <x v="2"/>
  </r>
  <r>
    <x v="29"/>
    <x v="1"/>
    <x v="8"/>
    <n v="116670"/>
    <x v="2"/>
    <x v="0"/>
  </r>
  <r>
    <x v="30"/>
    <x v="0"/>
    <x v="7"/>
    <n v="116590"/>
    <x v="0"/>
    <x v="4"/>
  </r>
  <r>
    <x v="31"/>
    <x v="0"/>
    <x v="7"/>
    <n v="116520"/>
    <x v="0"/>
    <x v="2"/>
  </r>
  <r>
    <x v="32"/>
    <x v="0"/>
    <x v="4"/>
    <n v="116500"/>
    <x v="0"/>
    <x v="1"/>
  </r>
  <r>
    <x v="33"/>
    <x v="0"/>
    <x v="7"/>
    <n v="116240"/>
    <x v="2"/>
    <x v="0"/>
  </r>
  <r>
    <x v="34"/>
    <x v="0"/>
    <x v="3"/>
    <n v="116220"/>
    <x v="0"/>
    <x v="3"/>
  </r>
  <r>
    <x v="35"/>
    <x v="1"/>
    <x v="10"/>
    <n v="116090"/>
    <x v="2"/>
    <x v="1"/>
  </r>
  <r>
    <x v="35"/>
    <x v="1"/>
    <x v="10"/>
    <n v="116090"/>
    <x v="2"/>
    <x v="0"/>
  </r>
  <r>
    <x v="36"/>
    <x v="0"/>
    <x v="11"/>
    <n v="115980"/>
    <x v="1"/>
    <x v="2"/>
  </r>
  <r>
    <x v="37"/>
    <x v="1"/>
    <x v="0"/>
    <n v="115920"/>
    <x v="1"/>
    <x v="2"/>
  </r>
  <r>
    <x v="38"/>
    <x v="1"/>
    <x v="10"/>
    <n v="115840"/>
    <x v="0"/>
    <x v="1"/>
  </r>
  <r>
    <x v="39"/>
    <x v="1"/>
    <x v="11"/>
    <n v="115790"/>
    <x v="0"/>
    <x v="5"/>
  </r>
  <r>
    <x v="40"/>
    <x v="0"/>
    <x v="5"/>
    <n v="115640"/>
    <x v="1"/>
    <x v="0"/>
  </r>
  <r>
    <x v="41"/>
    <x v="1"/>
    <x v="6"/>
    <n v="115490"/>
    <x v="1"/>
    <x v="3"/>
  </r>
  <r>
    <x v="42"/>
    <x v="2"/>
    <x v="8"/>
    <n v="115440"/>
    <x v="1"/>
    <x v="0"/>
  </r>
  <r>
    <x v="43"/>
    <x v="1"/>
    <x v="0"/>
    <n v="115380"/>
    <x v="2"/>
    <x v="0"/>
  </r>
  <r>
    <x v="44"/>
    <x v="0"/>
    <x v="9"/>
    <n v="115230"/>
    <x v="1"/>
    <x v="2"/>
  </r>
  <r>
    <x v="45"/>
    <x v="1"/>
    <x v="2"/>
    <n v="115190"/>
    <x v="2"/>
    <x v="5"/>
  </r>
  <r>
    <x v="46"/>
    <x v="1"/>
    <x v="6"/>
    <n v="115090"/>
    <x v="2"/>
    <x v="0"/>
  </r>
  <r>
    <x v="47"/>
    <x v="0"/>
    <x v="11"/>
    <n v="115080"/>
    <x v="1"/>
    <x v="4"/>
  </r>
  <r>
    <x v="48"/>
    <x v="1"/>
    <x v="10"/>
    <n v="114900"/>
    <x v="2"/>
    <x v="0"/>
  </r>
  <r>
    <x v="49"/>
    <x v="0"/>
    <x v="0"/>
    <n v="114890"/>
    <x v="1"/>
    <x v="0"/>
  </r>
  <r>
    <x v="50"/>
    <x v="0"/>
    <x v="7"/>
    <n v="114870"/>
    <x v="0"/>
    <x v="1"/>
  </r>
  <r>
    <x v="51"/>
    <x v="0"/>
    <x v="5"/>
    <n v="114810"/>
    <x v="2"/>
    <x v="0"/>
  </r>
  <r>
    <x v="52"/>
    <x v="1"/>
    <x v="1"/>
    <n v="114690"/>
    <x v="0"/>
    <x v="5"/>
  </r>
  <r>
    <x v="53"/>
    <x v="1"/>
    <x v="9"/>
    <n v="114650"/>
    <x v="2"/>
    <x v="5"/>
  </r>
  <r>
    <x v="54"/>
    <x v="0"/>
    <x v="4"/>
    <n v="114600"/>
    <x v="0"/>
    <x v="2"/>
  </r>
  <r>
    <x v="55"/>
    <x v="1"/>
    <x v="10"/>
    <n v="114510"/>
    <x v="2"/>
    <x v="0"/>
  </r>
  <r>
    <x v="56"/>
    <x v="1"/>
    <x v="5"/>
    <n v="114470"/>
    <x v="0"/>
    <x v="4"/>
  </r>
  <r>
    <x v="57"/>
    <x v="0"/>
    <x v="5"/>
    <n v="114430"/>
    <x v="0"/>
    <x v="2"/>
  </r>
  <r>
    <x v="57"/>
    <x v="0"/>
    <x v="5"/>
    <n v="114430"/>
    <x v="2"/>
    <x v="4"/>
  </r>
  <r>
    <x v="58"/>
    <x v="0"/>
    <x v="0"/>
    <n v="114180"/>
    <x v="0"/>
    <x v="4"/>
  </r>
  <r>
    <x v="59"/>
    <x v="2"/>
    <x v="9"/>
    <n v="114010"/>
    <x v="2"/>
    <x v="0"/>
  </r>
  <r>
    <x v="60"/>
    <x v="0"/>
    <x v="4"/>
    <n v="113980"/>
    <x v="0"/>
    <x v="3"/>
  </r>
  <r>
    <x v="61"/>
    <x v="1"/>
    <x v="5"/>
    <n v="113800"/>
    <x v="0"/>
    <x v="0"/>
  </r>
  <r>
    <x v="62"/>
    <x v="1"/>
    <x v="8"/>
    <n v="113790"/>
    <x v="2"/>
    <x v="5"/>
  </r>
  <r>
    <x v="63"/>
    <x v="0"/>
    <x v="6"/>
    <n v="113760"/>
    <x v="2"/>
    <x v="2"/>
  </r>
  <r>
    <x v="64"/>
    <x v="1"/>
    <x v="10"/>
    <n v="113750"/>
    <x v="2"/>
    <x v="0"/>
  </r>
  <r>
    <x v="65"/>
    <x v="0"/>
    <x v="5"/>
    <n v="113690"/>
    <x v="2"/>
    <x v="0"/>
  </r>
  <r>
    <x v="66"/>
    <x v="1"/>
    <x v="10"/>
    <n v="113620"/>
    <x v="0"/>
    <x v="3"/>
  </r>
  <r>
    <x v="67"/>
    <x v="1"/>
    <x v="0"/>
    <n v="113280"/>
    <x v="1"/>
    <x v="2"/>
  </r>
  <r>
    <x v="68"/>
    <x v="1"/>
    <x v="1"/>
    <n v="112780"/>
    <x v="1"/>
    <x v="3"/>
  </r>
  <r>
    <x v="69"/>
    <x v="0"/>
    <x v="5"/>
    <n v="112570"/>
    <x v="1"/>
    <x v="3"/>
  </r>
  <r>
    <x v="70"/>
    <x v="0"/>
    <x v="2"/>
    <n v="112550"/>
    <x v="2"/>
    <x v="0"/>
  </r>
  <r>
    <x v="71"/>
    <x v="1"/>
    <x v="2"/>
    <n v="112460"/>
    <x v="2"/>
    <x v="3"/>
  </r>
  <r>
    <x v="72"/>
    <x v="1"/>
    <x v="1"/>
    <n v="112370"/>
    <x v="2"/>
    <x v="0"/>
  </r>
  <r>
    <x v="73"/>
    <x v="1"/>
    <x v="4"/>
    <n v="112120"/>
    <x v="0"/>
    <x v="0"/>
  </r>
  <r>
    <x v="74"/>
    <x v="1"/>
    <x v="7"/>
    <n v="112110"/>
    <x v="2"/>
    <x v="1"/>
  </r>
  <r>
    <x v="75"/>
    <x v="1"/>
    <x v="2"/>
    <n v="111910"/>
    <x v="1"/>
    <x v="2"/>
  </r>
  <r>
    <x v="75"/>
    <x v="1"/>
    <x v="2"/>
    <n v="111910"/>
    <x v="1"/>
    <x v="1"/>
  </r>
  <r>
    <x v="76"/>
    <x v="1"/>
    <x v="3"/>
    <n v="111820"/>
    <x v="0"/>
    <x v="4"/>
  </r>
  <r>
    <x v="77"/>
    <x v="1"/>
    <x v="10"/>
    <n v="111480"/>
    <x v="2"/>
    <x v="3"/>
  </r>
  <r>
    <x v="78"/>
    <x v="1"/>
    <x v="2"/>
    <n v="111230"/>
    <x v="1"/>
    <x v="0"/>
  </r>
  <r>
    <x v="79"/>
    <x v="0"/>
    <x v="5"/>
    <n v="111190"/>
    <x v="0"/>
    <x v="0"/>
  </r>
  <r>
    <x v="80"/>
    <x v="0"/>
    <x v="10"/>
    <n v="111050"/>
    <x v="1"/>
    <x v="4"/>
  </r>
  <r>
    <x v="81"/>
    <x v="1"/>
    <x v="6"/>
    <n v="110970"/>
    <x v="2"/>
    <x v="1"/>
  </r>
  <r>
    <x v="82"/>
    <x v="1"/>
    <x v="4"/>
    <n v="110950"/>
    <x v="2"/>
    <x v="3"/>
  </r>
  <r>
    <x v="83"/>
    <x v="0"/>
    <x v="2"/>
    <n v="110910"/>
    <x v="0"/>
    <x v="0"/>
  </r>
  <r>
    <x v="84"/>
    <x v="1"/>
    <x v="1"/>
    <n v="110890"/>
    <x v="1"/>
    <x v="3"/>
  </r>
  <r>
    <x v="85"/>
    <x v="1"/>
    <x v="3"/>
    <n v="110830"/>
    <x v="2"/>
    <x v="0"/>
  </r>
  <r>
    <x v="86"/>
    <x v="1"/>
    <x v="1"/>
    <n v="110820"/>
    <x v="2"/>
    <x v="2"/>
  </r>
  <r>
    <x v="87"/>
    <x v="1"/>
    <x v="9"/>
    <n v="110780"/>
    <x v="1"/>
    <x v="3"/>
  </r>
  <r>
    <x v="88"/>
    <x v="0"/>
    <x v="8"/>
    <n v="110770"/>
    <x v="1"/>
    <x v="2"/>
  </r>
  <r>
    <x v="88"/>
    <x v="0"/>
    <x v="8"/>
    <n v="110770"/>
    <x v="1"/>
    <x v="0"/>
  </r>
  <r>
    <x v="89"/>
    <x v="1"/>
    <x v="6"/>
    <n v="110730"/>
    <x v="1"/>
    <x v="4"/>
  </r>
  <r>
    <x v="90"/>
    <x v="1"/>
    <x v="2"/>
    <n v="110200"/>
    <x v="1"/>
    <x v="0"/>
  </r>
  <r>
    <x v="91"/>
    <x v="1"/>
    <x v="7"/>
    <n v="110040"/>
    <x v="0"/>
    <x v="2"/>
  </r>
  <r>
    <x v="92"/>
    <x v="0"/>
    <x v="5"/>
    <n v="109980"/>
    <x v="2"/>
    <x v="0"/>
  </r>
  <r>
    <x v="93"/>
    <x v="0"/>
    <x v="5"/>
    <n v="109870"/>
    <x v="2"/>
    <x v="0"/>
  </r>
  <r>
    <x v="94"/>
    <x v="0"/>
    <x v="10"/>
    <n v="109790"/>
    <x v="2"/>
    <x v="0"/>
  </r>
  <r>
    <x v="95"/>
    <x v="0"/>
    <x v="6"/>
    <n v="109760"/>
    <x v="1"/>
    <x v="2"/>
  </r>
  <r>
    <x v="96"/>
    <x v="1"/>
    <x v="11"/>
    <n v="109710"/>
    <x v="1"/>
    <x v="0"/>
  </r>
  <r>
    <x v="97"/>
    <x v="1"/>
    <x v="3"/>
    <n v="109380"/>
    <x v="2"/>
    <x v="0"/>
  </r>
  <r>
    <x v="98"/>
    <x v="1"/>
    <x v="10"/>
    <n v="109190"/>
    <x v="1"/>
    <x v="0"/>
  </r>
  <r>
    <x v="99"/>
    <x v="0"/>
    <x v="3"/>
    <n v="109170"/>
    <x v="0"/>
    <x v="2"/>
  </r>
  <r>
    <x v="100"/>
    <x v="0"/>
    <x v="3"/>
    <n v="109160"/>
    <x v="2"/>
    <x v="2"/>
  </r>
  <r>
    <x v="101"/>
    <x v="1"/>
    <x v="6"/>
    <n v="109120"/>
    <x v="2"/>
    <x v="1"/>
  </r>
  <r>
    <x v="102"/>
    <x v="0"/>
    <x v="3"/>
    <n v="109050"/>
    <x v="2"/>
    <x v="0"/>
  </r>
  <r>
    <x v="103"/>
    <x v="1"/>
    <x v="3"/>
    <n v="109040"/>
    <x v="0"/>
    <x v="0"/>
  </r>
  <r>
    <x v="104"/>
    <x v="1"/>
    <x v="3"/>
    <n v="109030"/>
    <x v="1"/>
    <x v="4"/>
  </r>
  <r>
    <x v="105"/>
    <x v="1"/>
    <x v="10"/>
    <n v="109000"/>
    <x v="1"/>
    <x v="4"/>
  </r>
  <r>
    <x v="106"/>
    <x v="2"/>
    <x v="11"/>
    <n v="108970"/>
    <x v="1"/>
    <x v="0"/>
  </r>
  <r>
    <x v="107"/>
    <x v="1"/>
    <x v="10"/>
    <n v="108600"/>
    <x v="1"/>
    <x v="4"/>
  </r>
  <r>
    <x v="108"/>
    <x v="1"/>
    <x v="10"/>
    <n v="108460"/>
    <x v="2"/>
    <x v="2"/>
  </r>
  <r>
    <x v="109"/>
    <x v="1"/>
    <x v="6"/>
    <n v="108450"/>
    <x v="1"/>
    <x v="3"/>
  </r>
  <r>
    <x v="110"/>
    <x v="0"/>
    <x v="2"/>
    <n v="108450"/>
    <x v="0"/>
    <x v="2"/>
  </r>
  <r>
    <x v="111"/>
    <x v="0"/>
    <x v="4"/>
    <n v="108390"/>
    <x v="0"/>
    <x v="3"/>
  </r>
  <r>
    <x v="112"/>
    <x v="1"/>
    <x v="9"/>
    <n v="108360"/>
    <x v="1"/>
    <x v="0"/>
  </r>
  <r>
    <x v="113"/>
    <x v="1"/>
    <x v="1"/>
    <n v="108340"/>
    <x v="2"/>
    <x v="1"/>
  </r>
  <r>
    <x v="114"/>
    <x v="1"/>
    <x v="10"/>
    <n v="108290"/>
    <x v="1"/>
    <x v="5"/>
  </r>
  <r>
    <x v="115"/>
    <x v="1"/>
    <x v="9"/>
    <n v="108250"/>
    <x v="0"/>
    <x v="0"/>
  </r>
  <r>
    <x v="116"/>
    <x v="1"/>
    <x v="8"/>
    <n v="108170"/>
    <x v="2"/>
    <x v="1"/>
  </r>
  <r>
    <x v="117"/>
    <x v="1"/>
    <x v="3"/>
    <n v="108160"/>
    <x v="0"/>
    <x v="2"/>
  </r>
  <r>
    <x v="118"/>
    <x v="0"/>
    <x v="4"/>
    <n v="108080"/>
    <x v="1"/>
    <x v="0"/>
  </r>
  <r>
    <x v="119"/>
    <x v="0"/>
    <x v="5"/>
    <n v="107790"/>
    <x v="2"/>
    <x v="0"/>
  </r>
  <r>
    <x v="120"/>
    <x v="1"/>
    <x v="11"/>
    <n v="107700"/>
    <x v="1"/>
    <x v="4"/>
  </r>
  <r>
    <x v="121"/>
    <x v="0"/>
    <x v="2"/>
    <n v="107660"/>
    <x v="1"/>
    <x v="2"/>
  </r>
  <r>
    <x v="122"/>
    <x v="0"/>
    <x v="4"/>
    <n v="107580"/>
    <x v="1"/>
    <x v="3"/>
  </r>
  <r>
    <x v="123"/>
    <x v="0"/>
    <x v="4"/>
    <n v="107440"/>
    <x v="2"/>
    <x v="3"/>
  </r>
  <r>
    <x v="124"/>
    <x v="0"/>
    <x v="6"/>
    <n v="107340"/>
    <x v="1"/>
    <x v="0"/>
  </r>
  <r>
    <x v="124"/>
    <x v="0"/>
    <x v="6"/>
    <n v="107340"/>
    <x v="0"/>
    <x v="4"/>
  </r>
  <r>
    <x v="125"/>
    <x v="1"/>
    <x v="4"/>
    <n v="107220"/>
    <x v="0"/>
    <x v="0"/>
  </r>
  <r>
    <x v="126"/>
    <x v="2"/>
    <x v="0"/>
    <n v="107110"/>
    <x v="1"/>
    <x v="2"/>
  </r>
  <r>
    <x v="127"/>
    <x v="0"/>
    <x v="6"/>
    <n v="107090"/>
    <x v="2"/>
    <x v="3"/>
  </r>
  <r>
    <x v="128"/>
    <x v="0"/>
    <x v="8"/>
    <n v="107020"/>
    <x v="2"/>
    <x v="0"/>
  </r>
  <r>
    <x v="129"/>
    <x v="0"/>
    <x v="8"/>
    <n v="106930"/>
    <x v="0"/>
    <x v="0"/>
  </r>
  <r>
    <x v="130"/>
    <x v="1"/>
    <x v="8"/>
    <n v="106930"/>
    <x v="1"/>
    <x v="5"/>
  </r>
  <r>
    <x v="130"/>
    <x v="1"/>
    <x v="8"/>
    <n v="106930"/>
    <x v="2"/>
    <x v="0"/>
  </r>
  <r>
    <x v="131"/>
    <x v="1"/>
    <x v="3"/>
    <n v="106890"/>
    <x v="2"/>
    <x v="0"/>
  </r>
  <r>
    <x v="132"/>
    <x v="1"/>
    <x v="2"/>
    <n v="106780"/>
    <x v="2"/>
    <x v="3"/>
  </r>
  <r>
    <x v="133"/>
    <x v="0"/>
    <x v="2"/>
    <n v="106670"/>
    <x v="0"/>
    <x v="0"/>
  </r>
  <r>
    <x v="134"/>
    <x v="0"/>
    <x v="8"/>
    <n v="106490"/>
    <x v="2"/>
    <x v="0"/>
  </r>
  <r>
    <x v="135"/>
    <x v="1"/>
    <x v="0"/>
    <n v="106460"/>
    <x v="0"/>
    <x v="3"/>
  </r>
  <r>
    <x v="136"/>
    <x v="2"/>
    <x v="10"/>
    <n v="106460"/>
    <x v="0"/>
    <x v="2"/>
  </r>
  <r>
    <x v="135"/>
    <x v="1"/>
    <x v="0"/>
    <n v="106460"/>
    <x v="0"/>
    <x v="2"/>
  </r>
  <r>
    <x v="137"/>
    <x v="1"/>
    <x v="7"/>
    <n v="106400"/>
    <x v="0"/>
    <x v="0"/>
  </r>
  <r>
    <x v="137"/>
    <x v="1"/>
    <x v="7"/>
    <n v="106400"/>
    <x v="1"/>
    <x v="3"/>
  </r>
  <r>
    <x v="138"/>
    <x v="1"/>
    <x v="8"/>
    <n v="106190"/>
    <x v="1"/>
    <x v="4"/>
  </r>
  <r>
    <x v="139"/>
    <x v="1"/>
    <x v="2"/>
    <n v="106170"/>
    <x v="0"/>
    <x v="3"/>
  </r>
  <r>
    <x v="139"/>
    <x v="1"/>
    <x v="2"/>
    <n v="106170"/>
    <x v="1"/>
    <x v="2"/>
  </r>
  <r>
    <x v="140"/>
    <x v="0"/>
    <x v="0"/>
    <n v="106080"/>
    <x v="1"/>
    <x v="1"/>
  </r>
  <r>
    <x v="141"/>
    <x v="0"/>
    <x v="10"/>
    <n v="105960"/>
    <x v="1"/>
    <x v="3"/>
  </r>
  <r>
    <x v="142"/>
    <x v="2"/>
    <x v="4"/>
    <n v="105870"/>
    <x v="1"/>
    <x v="5"/>
  </r>
  <r>
    <x v="143"/>
    <x v="1"/>
    <x v="2"/>
    <n v="105800"/>
    <x v="2"/>
    <x v="4"/>
  </r>
  <r>
    <x v="144"/>
    <x v="0"/>
    <x v="10"/>
    <n v="105610"/>
    <x v="0"/>
    <x v="3"/>
  </r>
  <r>
    <x v="145"/>
    <x v="1"/>
    <x v="11"/>
    <n v="105470"/>
    <x v="1"/>
    <x v="0"/>
  </r>
  <r>
    <x v="146"/>
    <x v="0"/>
    <x v="1"/>
    <n v="105370"/>
    <x v="2"/>
    <x v="2"/>
  </r>
  <r>
    <x v="147"/>
    <x v="1"/>
    <x v="1"/>
    <n v="105330"/>
    <x v="0"/>
    <x v="3"/>
  </r>
  <r>
    <x v="148"/>
    <x v="0"/>
    <x v="7"/>
    <n v="105290"/>
    <x v="2"/>
    <x v="5"/>
  </r>
  <r>
    <x v="149"/>
    <x v="1"/>
    <x v="0"/>
    <n v="105120"/>
    <x v="2"/>
    <x v="0"/>
  </r>
  <r>
    <x v="150"/>
    <x v="0"/>
    <x v="4"/>
    <n v="104900"/>
    <x v="1"/>
    <x v="2"/>
  </r>
  <r>
    <x v="151"/>
    <x v="2"/>
    <x v="6"/>
    <n v="104800"/>
    <x v="0"/>
    <x v="0"/>
  </r>
  <r>
    <x v="152"/>
    <x v="0"/>
    <x v="4"/>
    <n v="104770"/>
    <x v="1"/>
    <x v="0"/>
  </r>
  <r>
    <x v="153"/>
    <x v="1"/>
    <x v="3"/>
    <n v="104770"/>
    <x v="2"/>
    <x v="3"/>
  </r>
  <r>
    <x v="154"/>
    <x v="0"/>
    <x v="4"/>
    <n v="104750"/>
    <x v="2"/>
    <x v="0"/>
  </r>
  <r>
    <x v="155"/>
    <x v="0"/>
    <x v="11"/>
    <n v="104680"/>
    <x v="0"/>
    <x v="0"/>
  </r>
  <r>
    <x v="156"/>
    <x v="1"/>
    <x v="6"/>
    <n v="104470"/>
    <x v="0"/>
    <x v="1"/>
  </r>
  <r>
    <x v="157"/>
    <x v="0"/>
    <x v="9"/>
    <n v="104410"/>
    <x v="2"/>
    <x v="0"/>
  </r>
  <r>
    <x v="158"/>
    <x v="1"/>
    <x v="2"/>
    <n v="104340"/>
    <x v="2"/>
    <x v="0"/>
  </r>
  <r>
    <x v="158"/>
    <x v="1"/>
    <x v="2"/>
    <n v="104340"/>
    <x v="2"/>
    <x v="3"/>
  </r>
  <r>
    <x v="159"/>
    <x v="0"/>
    <x v="2"/>
    <n v="104210"/>
    <x v="1"/>
    <x v="4"/>
  </r>
  <r>
    <x v="160"/>
    <x v="0"/>
    <x v="0"/>
    <n v="104120"/>
    <x v="1"/>
    <x v="2"/>
  </r>
  <r>
    <x v="161"/>
    <x v="1"/>
    <x v="2"/>
    <n v="104080"/>
    <x v="1"/>
    <x v="5"/>
  </r>
  <r>
    <x v="162"/>
    <x v="0"/>
    <x v="0"/>
    <n v="103990"/>
    <x v="2"/>
    <x v="4"/>
  </r>
  <r>
    <x v="163"/>
    <x v="1"/>
    <x v="7"/>
    <n v="103670"/>
    <x v="0"/>
    <x v="0"/>
  </r>
  <r>
    <x v="164"/>
    <x v="0"/>
    <x v="0"/>
    <n v="103610"/>
    <x v="2"/>
    <x v="3"/>
  </r>
  <r>
    <x v="165"/>
    <x v="1"/>
    <x v="1"/>
    <n v="103600"/>
    <x v="0"/>
    <x v="2"/>
  </r>
  <r>
    <x v="166"/>
    <x v="1"/>
    <x v="9"/>
    <n v="103550"/>
    <x v="1"/>
    <x v="0"/>
  </r>
  <r>
    <x v="167"/>
    <x v="1"/>
    <x v="8"/>
    <n v="103490"/>
    <x v="1"/>
    <x v="2"/>
  </r>
  <r>
    <x v="168"/>
    <x v="0"/>
    <x v="3"/>
    <n v="103360"/>
    <x v="1"/>
    <x v="4"/>
  </r>
  <r>
    <x v="169"/>
    <x v="0"/>
    <x v="7"/>
    <n v="103340"/>
    <x v="1"/>
    <x v="2"/>
  </r>
  <r>
    <x v="170"/>
    <x v="2"/>
    <x v="5"/>
    <n v="103240"/>
    <x v="2"/>
    <x v="2"/>
  </r>
  <r>
    <x v="171"/>
    <x v="1"/>
    <x v="7"/>
    <n v="103160"/>
    <x v="2"/>
    <x v="2"/>
  </r>
  <r>
    <x v="172"/>
    <x v="1"/>
    <x v="3"/>
    <n v="103110"/>
    <x v="2"/>
    <x v="2"/>
  </r>
  <r>
    <x v="173"/>
    <x v="0"/>
    <x v="1"/>
    <n v="102930"/>
    <x v="2"/>
    <x v="2"/>
  </r>
  <r>
    <x v="174"/>
    <x v="1"/>
    <x v="0"/>
    <n v="102520"/>
    <x v="1"/>
    <x v="3"/>
  </r>
  <r>
    <x v="175"/>
    <x v="1"/>
    <x v="7"/>
    <n v="102140"/>
    <x v="2"/>
    <x v="0"/>
  </r>
  <r>
    <x v="176"/>
    <x v="0"/>
    <x v="9"/>
    <n v="102130"/>
    <x v="2"/>
    <x v="0"/>
  </r>
  <r>
    <x v="177"/>
    <x v="1"/>
    <x v="7"/>
    <n v="101790"/>
    <x v="0"/>
    <x v="0"/>
  </r>
  <r>
    <x v="178"/>
    <x v="0"/>
    <x v="10"/>
    <n v="101760"/>
    <x v="1"/>
    <x v="2"/>
  </r>
  <r>
    <x v="179"/>
    <x v="0"/>
    <x v="4"/>
    <n v="101670"/>
    <x v="2"/>
    <x v="0"/>
  </r>
  <r>
    <x v="180"/>
    <x v="1"/>
    <x v="7"/>
    <n v="101610"/>
    <x v="2"/>
    <x v="0"/>
  </r>
  <r>
    <x v="181"/>
    <x v="0"/>
    <x v="9"/>
    <n v="101500"/>
    <x v="1"/>
    <x v="2"/>
  </r>
  <r>
    <x v="182"/>
    <x v="1"/>
    <x v="7"/>
    <n v="101420"/>
    <x v="0"/>
    <x v="0"/>
  </r>
  <r>
    <x v="183"/>
    <x v="1"/>
    <x v="9"/>
    <n v="101390"/>
    <x v="2"/>
    <x v="2"/>
  </r>
  <r>
    <x v="183"/>
    <x v="1"/>
    <x v="9"/>
    <n v="101390"/>
    <x v="2"/>
    <x v="0"/>
  </r>
  <r>
    <x v="184"/>
    <x v="2"/>
    <x v="10"/>
    <n v="101220"/>
    <x v="2"/>
    <x v="2"/>
  </r>
  <r>
    <x v="185"/>
    <x v="0"/>
    <x v="1"/>
    <n v="101190"/>
    <x v="1"/>
    <x v="0"/>
  </r>
  <r>
    <x v="186"/>
    <x v="0"/>
    <x v="8"/>
    <n v="100730"/>
    <x v="2"/>
    <x v="0"/>
  </r>
  <r>
    <x v="187"/>
    <x v="1"/>
    <x v="3"/>
    <n v="100420"/>
    <x v="1"/>
    <x v="3"/>
  </r>
  <r>
    <x v="188"/>
    <x v="0"/>
    <x v="6"/>
    <n v="100370"/>
    <x v="1"/>
    <x v="0"/>
  </r>
  <r>
    <x v="189"/>
    <x v="1"/>
    <x v="7"/>
    <n v="100360"/>
    <x v="0"/>
    <x v="0"/>
  </r>
  <r>
    <x v="190"/>
    <x v="0"/>
    <x v="1"/>
    <n v="99970"/>
    <x v="0"/>
    <x v="0"/>
  </r>
  <r>
    <x v="191"/>
    <x v="1"/>
    <x v="6"/>
    <n v="99780"/>
    <x v="2"/>
    <x v="4"/>
  </r>
  <r>
    <x v="192"/>
    <x v="0"/>
    <x v="10"/>
    <n v="99750"/>
    <x v="2"/>
    <x v="0"/>
  </r>
  <r>
    <x v="193"/>
    <x v="1"/>
    <x v="1"/>
    <n v="99750"/>
    <x v="0"/>
    <x v="0"/>
  </r>
  <r>
    <x v="194"/>
    <x v="0"/>
    <x v="11"/>
    <n v="99680"/>
    <x v="2"/>
    <x v="2"/>
  </r>
  <r>
    <x v="195"/>
    <x v="1"/>
    <x v="0"/>
    <n v="99630"/>
    <x v="1"/>
    <x v="0"/>
  </r>
  <r>
    <x v="196"/>
    <x v="0"/>
    <x v="9"/>
    <n v="99530"/>
    <x v="1"/>
    <x v="0"/>
  </r>
  <r>
    <x v="196"/>
    <x v="0"/>
    <x v="9"/>
    <n v="99530"/>
    <x v="0"/>
    <x v="1"/>
  </r>
  <r>
    <x v="197"/>
    <x v="1"/>
    <x v="1"/>
    <n v="99470"/>
    <x v="2"/>
    <x v="2"/>
  </r>
  <r>
    <x v="198"/>
    <x v="1"/>
    <x v="10"/>
    <n v="99460"/>
    <x v="1"/>
    <x v="0"/>
  </r>
  <r>
    <x v="199"/>
    <x v="2"/>
    <x v="8"/>
    <n v="99450"/>
    <x v="1"/>
    <x v="0"/>
  </r>
  <r>
    <x v="200"/>
    <x v="0"/>
    <x v="4"/>
    <n v="99200"/>
    <x v="0"/>
    <x v="4"/>
  </r>
  <r>
    <x v="201"/>
    <x v="0"/>
    <x v="3"/>
    <n v="99200"/>
    <x v="0"/>
    <x v="2"/>
  </r>
  <r>
    <x v="202"/>
    <x v="0"/>
    <x v="10"/>
    <n v="98970"/>
    <x v="0"/>
    <x v="1"/>
  </r>
  <r>
    <x v="203"/>
    <x v="0"/>
    <x v="9"/>
    <n v="98740"/>
    <x v="1"/>
    <x v="3"/>
  </r>
  <r>
    <x v="204"/>
    <x v="0"/>
    <x v="11"/>
    <n v="98640"/>
    <x v="2"/>
    <x v="2"/>
  </r>
  <r>
    <x v="205"/>
    <x v="0"/>
    <x v="3"/>
    <n v="98630"/>
    <x v="0"/>
    <x v="2"/>
  </r>
  <r>
    <x v="206"/>
    <x v="0"/>
    <x v="0"/>
    <n v="98400"/>
    <x v="0"/>
    <x v="0"/>
  </r>
  <r>
    <x v="207"/>
    <x v="0"/>
    <x v="9"/>
    <n v="98360"/>
    <x v="1"/>
    <x v="5"/>
  </r>
  <r>
    <x v="208"/>
    <x v="0"/>
    <x v="1"/>
    <n v="98200"/>
    <x v="1"/>
    <x v="3"/>
  </r>
  <r>
    <x v="209"/>
    <x v="1"/>
    <x v="5"/>
    <n v="98110"/>
    <x v="1"/>
    <x v="2"/>
  </r>
  <r>
    <x v="210"/>
    <x v="0"/>
    <x v="1"/>
    <n v="98020"/>
    <x v="1"/>
    <x v="4"/>
  </r>
  <r>
    <x v="211"/>
    <x v="2"/>
    <x v="0"/>
    <n v="98010"/>
    <x v="0"/>
    <x v="0"/>
  </r>
  <r>
    <x v="212"/>
    <x v="0"/>
    <x v="11"/>
    <n v="97400"/>
    <x v="0"/>
    <x v="2"/>
  </r>
  <r>
    <x v="213"/>
    <x v="0"/>
    <x v="3"/>
    <n v="97120"/>
    <x v="2"/>
    <x v="0"/>
  </r>
  <r>
    <x v="214"/>
    <x v="0"/>
    <x v="5"/>
    <n v="97110"/>
    <x v="1"/>
    <x v="0"/>
  </r>
  <r>
    <x v="215"/>
    <x v="1"/>
    <x v="8"/>
    <n v="97020"/>
    <x v="2"/>
    <x v="3"/>
  </r>
  <r>
    <x v="216"/>
    <x v="0"/>
    <x v="2"/>
    <n v="96920"/>
    <x v="1"/>
    <x v="5"/>
  </r>
  <r>
    <x v="217"/>
    <x v="1"/>
    <x v="0"/>
    <n v="96800"/>
    <x v="1"/>
    <x v="0"/>
  </r>
  <r>
    <x v="218"/>
    <x v="1"/>
    <x v="3"/>
    <n v="96790"/>
    <x v="0"/>
    <x v="2"/>
  </r>
  <r>
    <x v="219"/>
    <x v="1"/>
    <x v="9"/>
    <n v="96750"/>
    <x v="2"/>
    <x v="0"/>
  </r>
  <r>
    <x v="220"/>
    <x v="0"/>
    <x v="1"/>
    <n v="96660"/>
    <x v="2"/>
    <x v="0"/>
  </r>
  <r>
    <x v="221"/>
    <x v="0"/>
    <x v="7"/>
    <n v="96640"/>
    <x v="2"/>
    <x v="4"/>
  </r>
  <r>
    <x v="222"/>
    <x v="0"/>
    <x v="9"/>
    <n v="96620"/>
    <x v="0"/>
    <x v="3"/>
  </r>
  <r>
    <x v="223"/>
    <x v="1"/>
    <x v="7"/>
    <n v="96610"/>
    <x v="2"/>
    <x v="4"/>
  </r>
  <r>
    <x v="224"/>
    <x v="0"/>
    <x v="11"/>
    <n v="96560"/>
    <x v="2"/>
    <x v="1"/>
  </r>
  <r>
    <x v="225"/>
    <x v="1"/>
    <x v="3"/>
    <n v="96370"/>
    <x v="0"/>
    <x v="1"/>
  </r>
  <r>
    <x v="226"/>
    <x v="1"/>
    <x v="10"/>
    <n v="96320"/>
    <x v="1"/>
    <x v="0"/>
  </r>
  <r>
    <x v="226"/>
    <x v="1"/>
    <x v="10"/>
    <n v="96320"/>
    <x v="0"/>
    <x v="1"/>
  </r>
  <r>
    <x v="227"/>
    <x v="1"/>
    <x v="6"/>
    <n v="96250"/>
    <x v="0"/>
    <x v="0"/>
  </r>
  <r>
    <x v="228"/>
    <x v="0"/>
    <x v="1"/>
    <n v="96140"/>
    <x v="0"/>
    <x v="2"/>
  </r>
  <r>
    <x v="229"/>
    <x v="0"/>
    <x v="5"/>
    <n v="96000"/>
    <x v="2"/>
    <x v="0"/>
  </r>
  <r>
    <x v="230"/>
    <x v="0"/>
    <x v="10"/>
    <n v="95980"/>
    <x v="0"/>
    <x v="0"/>
  </r>
  <r>
    <x v="231"/>
    <x v="1"/>
    <x v="0"/>
    <n v="95950"/>
    <x v="1"/>
    <x v="0"/>
  </r>
  <r>
    <x v="232"/>
    <x v="0"/>
    <x v="1"/>
    <n v="95680"/>
    <x v="2"/>
    <x v="4"/>
  </r>
  <r>
    <x v="232"/>
    <x v="0"/>
    <x v="1"/>
    <n v="95680"/>
    <x v="1"/>
    <x v="0"/>
  </r>
  <r>
    <x v="233"/>
    <x v="0"/>
    <x v="6"/>
    <n v="95340"/>
    <x v="0"/>
    <x v="3"/>
  </r>
  <r>
    <x v="234"/>
    <x v="1"/>
    <x v="6"/>
    <n v="95020"/>
    <x v="0"/>
    <x v="0"/>
  </r>
  <r>
    <x v="235"/>
    <x v="0"/>
    <x v="5"/>
    <n v="94820"/>
    <x v="1"/>
    <x v="0"/>
  </r>
  <r>
    <x v="236"/>
    <x v="1"/>
    <x v="6"/>
    <n v="94530"/>
    <x v="1"/>
    <x v="3"/>
  </r>
  <r>
    <x v="237"/>
    <x v="1"/>
    <x v="0"/>
    <n v="94070"/>
    <x v="1"/>
    <x v="0"/>
  </r>
  <r>
    <x v="238"/>
    <x v="0"/>
    <x v="7"/>
    <n v="94050"/>
    <x v="0"/>
    <x v="1"/>
  </r>
  <r>
    <x v="239"/>
    <x v="1"/>
    <x v="5"/>
    <n v="94020"/>
    <x v="1"/>
    <x v="2"/>
  </r>
  <r>
    <x v="240"/>
    <x v="0"/>
    <x v="1"/>
    <n v="93960"/>
    <x v="2"/>
    <x v="3"/>
  </r>
  <r>
    <x v="241"/>
    <x v="1"/>
    <x v="10"/>
    <n v="93930"/>
    <x v="2"/>
    <x v="2"/>
  </r>
  <r>
    <x v="242"/>
    <x v="0"/>
    <x v="3"/>
    <n v="93880"/>
    <x v="2"/>
    <x v="0"/>
  </r>
  <r>
    <x v="243"/>
    <x v="0"/>
    <x v="7"/>
    <n v="93740"/>
    <x v="2"/>
    <x v="0"/>
  </r>
  <r>
    <x v="244"/>
    <x v="1"/>
    <x v="8"/>
    <n v="93500"/>
    <x v="1"/>
    <x v="0"/>
  </r>
  <r>
    <x v="245"/>
    <x v="0"/>
    <x v="6"/>
    <n v="93270"/>
    <x v="0"/>
    <x v="0"/>
  </r>
  <r>
    <x v="246"/>
    <x v="1"/>
    <x v="0"/>
    <n v="93210"/>
    <x v="0"/>
    <x v="3"/>
  </r>
  <r>
    <x v="247"/>
    <x v="2"/>
    <x v="6"/>
    <n v="93160"/>
    <x v="0"/>
    <x v="0"/>
  </r>
  <r>
    <x v="248"/>
    <x v="0"/>
    <x v="1"/>
    <n v="93130"/>
    <x v="2"/>
    <x v="3"/>
  </r>
  <r>
    <x v="249"/>
    <x v="1"/>
    <x v="10"/>
    <n v="93080"/>
    <x v="0"/>
    <x v="0"/>
  </r>
  <r>
    <x v="250"/>
    <x v="1"/>
    <x v="5"/>
    <n v="92940"/>
    <x v="0"/>
    <x v="2"/>
  </r>
  <r>
    <x v="251"/>
    <x v="1"/>
    <x v="8"/>
    <n v="92870"/>
    <x v="1"/>
    <x v="0"/>
  </r>
  <r>
    <x v="252"/>
    <x v="0"/>
    <x v="8"/>
    <n v="92700"/>
    <x v="2"/>
    <x v="0"/>
  </r>
  <r>
    <x v="253"/>
    <x v="1"/>
    <x v="11"/>
    <n v="92500"/>
    <x v="0"/>
    <x v="2"/>
  </r>
  <r>
    <x v="254"/>
    <x v="0"/>
    <x v="8"/>
    <n v="92470"/>
    <x v="2"/>
    <x v="0"/>
  </r>
  <r>
    <x v="255"/>
    <x v="0"/>
    <x v="11"/>
    <n v="92450"/>
    <x v="2"/>
    <x v="1"/>
  </r>
  <r>
    <x v="256"/>
    <x v="0"/>
    <x v="11"/>
    <n v="92340"/>
    <x v="2"/>
    <x v="2"/>
  </r>
  <r>
    <x v="257"/>
    <x v="1"/>
    <x v="6"/>
    <n v="92190"/>
    <x v="1"/>
    <x v="0"/>
  </r>
  <r>
    <x v="257"/>
    <x v="1"/>
    <x v="6"/>
    <n v="92190"/>
    <x v="2"/>
    <x v="1"/>
  </r>
  <r>
    <x v="258"/>
    <x v="1"/>
    <x v="3"/>
    <n v="92010"/>
    <x v="1"/>
    <x v="5"/>
  </r>
  <r>
    <x v="259"/>
    <x v="0"/>
    <x v="2"/>
    <n v="91930"/>
    <x v="2"/>
    <x v="0"/>
  </r>
  <r>
    <x v="260"/>
    <x v="1"/>
    <x v="0"/>
    <n v="91500"/>
    <x v="0"/>
    <x v="3"/>
  </r>
  <r>
    <x v="261"/>
    <x v="1"/>
    <x v="4"/>
    <n v="91360"/>
    <x v="2"/>
    <x v="0"/>
  </r>
  <r>
    <x v="262"/>
    <x v="1"/>
    <x v="9"/>
    <n v="91310"/>
    <x v="1"/>
    <x v="0"/>
  </r>
  <r>
    <x v="263"/>
    <x v="2"/>
    <x v="1"/>
    <n v="91310"/>
    <x v="2"/>
    <x v="0"/>
  </r>
  <r>
    <x v="264"/>
    <x v="0"/>
    <x v="7"/>
    <n v="91190"/>
    <x v="0"/>
    <x v="3"/>
  </r>
  <r>
    <x v="265"/>
    <x v="1"/>
    <x v="4"/>
    <n v="91120"/>
    <x v="2"/>
    <x v="3"/>
  </r>
  <r>
    <x v="266"/>
    <x v="1"/>
    <x v="7"/>
    <n v="90880"/>
    <x v="2"/>
    <x v="0"/>
  </r>
  <r>
    <x v="266"/>
    <x v="1"/>
    <x v="7"/>
    <n v="90880"/>
    <x v="1"/>
    <x v="1"/>
  </r>
  <r>
    <x v="267"/>
    <x v="1"/>
    <x v="5"/>
    <n v="90800"/>
    <x v="1"/>
    <x v="0"/>
  </r>
  <r>
    <x v="268"/>
    <x v="1"/>
    <x v="10"/>
    <n v="90700"/>
    <x v="1"/>
    <x v="5"/>
  </r>
  <r>
    <x v="269"/>
    <x v="1"/>
    <x v="5"/>
    <n v="90530"/>
    <x v="0"/>
    <x v="5"/>
  </r>
  <r>
    <x v="270"/>
    <x v="1"/>
    <x v="10"/>
    <n v="90340"/>
    <x v="2"/>
    <x v="0"/>
  </r>
  <r>
    <x v="271"/>
    <x v="0"/>
    <x v="7"/>
    <n v="90240"/>
    <x v="1"/>
    <x v="3"/>
  </r>
  <r>
    <x v="272"/>
    <x v="0"/>
    <x v="1"/>
    <n v="90150"/>
    <x v="1"/>
    <x v="4"/>
  </r>
  <r>
    <x v="273"/>
    <x v="1"/>
    <x v="4"/>
    <n v="90130"/>
    <x v="2"/>
    <x v="2"/>
  </r>
  <r>
    <x v="274"/>
    <x v="1"/>
    <x v="6"/>
    <n v="90080"/>
    <x v="2"/>
    <x v="0"/>
  </r>
  <r>
    <x v="275"/>
    <x v="1"/>
    <x v="2"/>
    <n v="89960"/>
    <x v="0"/>
    <x v="3"/>
  </r>
  <r>
    <x v="276"/>
    <x v="1"/>
    <x v="10"/>
    <n v="89840"/>
    <x v="1"/>
    <x v="4"/>
  </r>
  <r>
    <x v="277"/>
    <x v="0"/>
    <x v="2"/>
    <n v="89830"/>
    <x v="2"/>
    <x v="4"/>
  </r>
  <r>
    <x v="278"/>
    <x v="0"/>
    <x v="3"/>
    <n v="89690"/>
    <x v="2"/>
    <x v="2"/>
  </r>
  <r>
    <x v="278"/>
    <x v="0"/>
    <x v="3"/>
    <n v="89690"/>
    <x v="2"/>
    <x v="1"/>
  </r>
  <r>
    <x v="279"/>
    <x v="1"/>
    <x v="4"/>
    <n v="89610"/>
    <x v="0"/>
    <x v="2"/>
  </r>
  <r>
    <x v="279"/>
    <x v="1"/>
    <x v="4"/>
    <n v="89610"/>
    <x v="2"/>
    <x v="4"/>
  </r>
  <r>
    <x v="280"/>
    <x v="0"/>
    <x v="10"/>
    <n v="89360"/>
    <x v="1"/>
    <x v="2"/>
  </r>
  <r>
    <x v="281"/>
    <x v="1"/>
    <x v="7"/>
    <n v="89160"/>
    <x v="1"/>
    <x v="0"/>
  </r>
  <r>
    <x v="281"/>
    <x v="1"/>
    <x v="7"/>
    <n v="89160"/>
    <x v="0"/>
    <x v="2"/>
  </r>
  <r>
    <x v="282"/>
    <x v="1"/>
    <x v="0"/>
    <n v="89120"/>
    <x v="0"/>
    <x v="2"/>
  </r>
  <r>
    <x v="283"/>
    <x v="1"/>
    <x v="4"/>
    <n v="89090"/>
    <x v="2"/>
    <x v="2"/>
  </r>
  <r>
    <x v="284"/>
    <x v="1"/>
    <x v="10"/>
    <n v="89020"/>
    <x v="0"/>
    <x v="0"/>
  </r>
  <r>
    <x v="285"/>
    <x v="1"/>
    <x v="3"/>
    <n v="88690"/>
    <x v="0"/>
    <x v="3"/>
  </r>
  <r>
    <x v="286"/>
    <x v="0"/>
    <x v="3"/>
    <n v="88690"/>
    <x v="0"/>
    <x v="1"/>
  </r>
  <r>
    <x v="285"/>
    <x v="1"/>
    <x v="3"/>
    <n v="88690"/>
    <x v="1"/>
    <x v="4"/>
  </r>
  <r>
    <x v="287"/>
    <x v="2"/>
    <x v="9"/>
    <n v="88590"/>
    <x v="1"/>
    <x v="0"/>
  </r>
  <r>
    <x v="288"/>
    <x v="1"/>
    <x v="7"/>
    <n v="88510"/>
    <x v="0"/>
    <x v="0"/>
  </r>
  <r>
    <x v="288"/>
    <x v="1"/>
    <x v="7"/>
    <n v="88510"/>
    <x v="2"/>
    <x v="3"/>
  </r>
  <r>
    <x v="289"/>
    <x v="0"/>
    <x v="5"/>
    <n v="88430"/>
    <x v="0"/>
    <x v="0"/>
  </r>
  <r>
    <x v="290"/>
    <x v="1"/>
    <x v="9"/>
    <n v="88380"/>
    <x v="2"/>
    <x v="0"/>
  </r>
  <r>
    <x v="291"/>
    <x v="1"/>
    <x v="5"/>
    <n v="88380"/>
    <x v="2"/>
    <x v="2"/>
  </r>
  <r>
    <x v="292"/>
    <x v="0"/>
    <x v="7"/>
    <n v="88360"/>
    <x v="0"/>
    <x v="0"/>
  </r>
  <r>
    <x v="293"/>
    <x v="1"/>
    <x v="1"/>
    <n v="88330"/>
    <x v="2"/>
    <x v="3"/>
  </r>
  <r>
    <x v="293"/>
    <x v="1"/>
    <x v="1"/>
    <n v="88330"/>
    <x v="2"/>
    <x v="2"/>
  </r>
  <r>
    <x v="294"/>
    <x v="1"/>
    <x v="9"/>
    <n v="88050"/>
    <x v="0"/>
    <x v="4"/>
  </r>
  <r>
    <x v="295"/>
    <x v="0"/>
    <x v="6"/>
    <n v="88030"/>
    <x v="1"/>
    <x v="0"/>
  </r>
  <r>
    <x v="295"/>
    <x v="0"/>
    <x v="6"/>
    <n v="88030"/>
    <x v="2"/>
    <x v="4"/>
  </r>
  <r>
    <x v="296"/>
    <x v="0"/>
    <x v="3"/>
    <n v="87930"/>
    <x v="1"/>
    <x v="5"/>
  </r>
  <r>
    <x v="297"/>
    <x v="1"/>
    <x v="8"/>
    <n v="87850"/>
    <x v="2"/>
    <x v="2"/>
  </r>
  <r>
    <x v="298"/>
    <x v="1"/>
    <x v="2"/>
    <n v="87810"/>
    <x v="1"/>
    <x v="1"/>
  </r>
  <r>
    <x v="299"/>
    <x v="0"/>
    <x v="10"/>
    <n v="87740"/>
    <x v="2"/>
    <x v="0"/>
  </r>
  <r>
    <x v="300"/>
    <x v="0"/>
    <x v="11"/>
    <n v="87620"/>
    <x v="1"/>
    <x v="2"/>
  </r>
  <r>
    <x v="300"/>
    <x v="0"/>
    <x v="11"/>
    <n v="87620"/>
    <x v="1"/>
    <x v="4"/>
  </r>
  <r>
    <x v="301"/>
    <x v="1"/>
    <x v="4"/>
    <n v="87610"/>
    <x v="0"/>
    <x v="2"/>
  </r>
  <r>
    <x v="302"/>
    <x v="0"/>
    <x v="6"/>
    <n v="87400"/>
    <x v="2"/>
    <x v="0"/>
  </r>
  <r>
    <x v="303"/>
    <x v="0"/>
    <x v="2"/>
    <n v="87290"/>
    <x v="2"/>
    <x v="2"/>
  </r>
  <r>
    <x v="304"/>
    <x v="2"/>
    <x v="11"/>
    <n v="87290"/>
    <x v="2"/>
    <x v="2"/>
  </r>
  <r>
    <x v="305"/>
    <x v="0"/>
    <x v="3"/>
    <n v="87210"/>
    <x v="1"/>
    <x v="1"/>
  </r>
  <r>
    <x v="306"/>
    <x v="0"/>
    <x v="1"/>
    <n v="86990"/>
    <x v="1"/>
    <x v="3"/>
  </r>
  <r>
    <x v="307"/>
    <x v="0"/>
    <x v="5"/>
    <n v="86940"/>
    <x v="2"/>
    <x v="0"/>
  </r>
  <r>
    <x v="307"/>
    <x v="0"/>
    <x v="5"/>
    <n v="86940"/>
    <x v="1"/>
    <x v="3"/>
  </r>
  <r>
    <x v="308"/>
    <x v="0"/>
    <x v="2"/>
    <n v="86920"/>
    <x v="1"/>
    <x v="0"/>
  </r>
  <r>
    <x v="309"/>
    <x v="1"/>
    <x v="3"/>
    <n v="86840"/>
    <x v="1"/>
    <x v="0"/>
  </r>
  <r>
    <x v="310"/>
    <x v="0"/>
    <x v="5"/>
    <n v="86740"/>
    <x v="0"/>
    <x v="4"/>
  </r>
  <r>
    <x v="311"/>
    <x v="0"/>
    <x v="2"/>
    <n v="86570"/>
    <x v="2"/>
    <x v="5"/>
  </r>
  <r>
    <x v="312"/>
    <x v="1"/>
    <x v="8"/>
    <n v="86560"/>
    <x v="1"/>
    <x v="0"/>
  </r>
  <r>
    <x v="313"/>
    <x v="0"/>
    <x v="7"/>
    <n v="86560"/>
    <x v="2"/>
    <x v="0"/>
  </r>
  <r>
    <x v="314"/>
    <x v="0"/>
    <x v="10"/>
    <n v="86490"/>
    <x v="2"/>
    <x v="3"/>
  </r>
  <r>
    <x v="315"/>
    <x v="0"/>
    <x v="0"/>
    <n v="86470"/>
    <x v="2"/>
    <x v="0"/>
  </r>
  <r>
    <x v="316"/>
    <x v="0"/>
    <x v="8"/>
    <n v="86390"/>
    <x v="1"/>
    <x v="2"/>
  </r>
  <r>
    <x v="317"/>
    <x v="1"/>
    <x v="6"/>
    <n v="86360"/>
    <x v="2"/>
    <x v="5"/>
  </r>
  <r>
    <x v="318"/>
    <x v="0"/>
    <x v="2"/>
    <n v="86340"/>
    <x v="1"/>
    <x v="3"/>
  </r>
  <r>
    <x v="319"/>
    <x v="0"/>
    <x v="0"/>
    <n v="86240"/>
    <x v="0"/>
    <x v="0"/>
  </r>
  <r>
    <x v="320"/>
    <x v="0"/>
    <x v="7"/>
    <n v="86230"/>
    <x v="1"/>
    <x v="3"/>
  </r>
  <r>
    <x v="321"/>
    <x v="0"/>
    <x v="1"/>
    <n v="86010"/>
    <x v="2"/>
    <x v="0"/>
  </r>
  <r>
    <x v="322"/>
    <x v="1"/>
    <x v="7"/>
    <n v="85920"/>
    <x v="1"/>
    <x v="3"/>
  </r>
  <r>
    <x v="323"/>
    <x v="0"/>
    <x v="3"/>
    <n v="85880"/>
    <x v="1"/>
    <x v="2"/>
  </r>
  <r>
    <x v="324"/>
    <x v="1"/>
    <x v="3"/>
    <n v="85880"/>
    <x v="0"/>
    <x v="4"/>
  </r>
  <r>
    <x v="325"/>
    <x v="1"/>
    <x v="4"/>
    <n v="85780"/>
    <x v="1"/>
    <x v="3"/>
  </r>
  <r>
    <x v="326"/>
    <x v="0"/>
    <x v="8"/>
    <n v="85740"/>
    <x v="0"/>
    <x v="0"/>
  </r>
  <r>
    <x v="327"/>
    <x v="0"/>
    <x v="11"/>
    <n v="85720"/>
    <x v="1"/>
    <x v="0"/>
  </r>
  <r>
    <x v="328"/>
    <x v="0"/>
    <x v="6"/>
    <n v="85670"/>
    <x v="2"/>
    <x v="0"/>
  </r>
  <r>
    <x v="329"/>
    <x v="0"/>
    <x v="3"/>
    <n v="85530"/>
    <x v="2"/>
    <x v="0"/>
  </r>
  <r>
    <x v="330"/>
    <x v="1"/>
    <x v="11"/>
    <n v="85460"/>
    <x v="2"/>
    <x v="0"/>
  </r>
  <r>
    <x v="331"/>
    <x v="1"/>
    <x v="8"/>
    <n v="85330"/>
    <x v="1"/>
    <x v="0"/>
  </r>
  <r>
    <x v="332"/>
    <x v="0"/>
    <x v="8"/>
    <n v="85260"/>
    <x v="0"/>
    <x v="3"/>
  </r>
  <r>
    <x v="333"/>
    <x v="0"/>
    <x v="3"/>
    <n v="85180"/>
    <x v="2"/>
    <x v="3"/>
  </r>
  <r>
    <x v="334"/>
    <x v="0"/>
    <x v="10"/>
    <n v="85000"/>
    <x v="2"/>
    <x v="3"/>
  </r>
  <r>
    <x v="335"/>
    <x v="1"/>
    <x v="11"/>
    <n v="84940"/>
    <x v="2"/>
    <x v="3"/>
  </r>
  <r>
    <x v="336"/>
    <x v="0"/>
    <x v="9"/>
    <n v="84760"/>
    <x v="2"/>
    <x v="0"/>
  </r>
  <r>
    <x v="337"/>
    <x v="0"/>
    <x v="1"/>
    <n v="84750"/>
    <x v="0"/>
    <x v="0"/>
  </r>
  <r>
    <x v="338"/>
    <x v="1"/>
    <x v="3"/>
    <n v="84740"/>
    <x v="0"/>
    <x v="0"/>
  </r>
  <r>
    <x v="339"/>
    <x v="2"/>
    <x v="1"/>
    <n v="84680"/>
    <x v="0"/>
    <x v="2"/>
  </r>
  <r>
    <x v="340"/>
    <x v="0"/>
    <x v="9"/>
    <n v="84600"/>
    <x v="1"/>
    <x v="5"/>
  </r>
  <r>
    <x v="341"/>
    <x v="1"/>
    <x v="9"/>
    <n v="84500"/>
    <x v="2"/>
    <x v="0"/>
  </r>
  <r>
    <x v="342"/>
    <x v="1"/>
    <x v="8"/>
    <n v="84470"/>
    <x v="0"/>
    <x v="0"/>
  </r>
  <r>
    <x v="343"/>
    <x v="0"/>
    <x v="2"/>
    <n v="84420"/>
    <x v="1"/>
    <x v="0"/>
  </r>
  <r>
    <x v="344"/>
    <x v="0"/>
    <x v="11"/>
    <n v="84310"/>
    <x v="0"/>
    <x v="0"/>
  </r>
  <r>
    <x v="344"/>
    <x v="0"/>
    <x v="11"/>
    <n v="84310"/>
    <x v="1"/>
    <x v="2"/>
  </r>
  <r>
    <x v="345"/>
    <x v="0"/>
    <x v="3"/>
    <n v="84200"/>
    <x v="1"/>
    <x v="2"/>
  </r>
  <r>
    <x v="346"/>
    <x v="1"/>
    <x v="1"/>
    <n v="84170"/>
    <x v="1"/>
    <x v="2"/>
  </r>
  <r>
    <x v="346"/>
    <x v="1"/>
    <x v="1"/>
    <n v="84170"/>
    <x v="0"/>
    <x v="1"/>
  </r>
  <r>
    <x v="347"/>
    <x v="0"/>
    <x v="9"/>
    <n v="83750"/>
    <x v="1"/>
    <x v="0"/>
  </r>
  <r>
    <x v="348"/>
    <x v="1"/>
    <x v="0"/>
    <n v="83590"/>
    <x v="1"/>
    <x v="3"/>
  </r>
  <r>
    <x v="349"/>
    <x v="0"/>
    <x v="9"/>
    <n v="83400"/>
    <x v="2"/>
    <x v="3"/>
  </r>
  <r>
    <x v="350"/>
    <x v="1"/>
    <x v="9"/>
    <n v="83190"/>
    <x v="0"/>
    <x v="0"/>
  </r>
  <r>
    <x v="351"/>
    <x v="0"/>
    <x v="4"/>
    <n v="83180"/>
    <x v="2"/>
    <x v="0"/>
  </r>
  <r>
    <x v="352"/>
    <x v="1"/>
    <x v="11"/>
    <n v="82680"/>
    <x v="0"/>
    <x v="5"/>
  </r>
  <r>
    <x v="353"/>
    <x v="1"/>
    <x v="0"/>
    <n v="82670"/>
    <x v="2"/>
    <x v="0"/>
  </r>
  <r>
    <x v="354"/>
    <x v="0"/>
    <x v="8"/>
    <n v="82300"/>
    <x v="2"/>
    <x v="1"/>
  </r>
  <r>
    <x v="355"/>
    <x v="1"/>
    <x v="5"/>
    <n v="82240"/>
    <x v="2"/>
    <x v="3"/>
  </r>
  <r>
    <x v="356"/>
    <x v="0"/>
    <x v="2"/>
    <n v="82120"/>
    <x v="0"/>
    <x v="0"/>
  </r>
  <r>
    <x v="357"/>
    <x v="0"/>
    <x v="3"/>
    <n v="81900"/>
    <x v="1"/>
    <x v="0"/>
  </r>
  <r>
    <x v="358"/>
    <x v="1"/>
    <x v="5"/>
    <n v="81790"/>
    <x v="0"/>
    <x v="1"/>
  </r>
  <r>
    <x v="359"/>
    <x v="0"/>
    <x v="2"/>
    <n v="81720"/>
    <x v="1"/>
    <x v="4"/>
  </r>
  <r>
    <x v="360"/>
    <x v="1"/>
    <x v="5"/>
    <n v="81380"/>
    <x v="0"/>
    <x v="1"/>
  </r>
  <r>
    <x v="361"/>
    <x v="1"/>
    <x v="2"/>
    <n v="81260"/>
    <x v="1"/>
    <x v="0"/>
  </r>
  <r>
    <x v="362"/>
    <x v="1"/>
    <x v="2"/>
    <n v="81220"/>
    <x v="0"/>
    <x v="3"/>
  </r>
  <r>
    <x v="363"/>
    <x v="1"/>
    <x v="3"/>
    <n v="81150"/>
    <x v="1"/>
    <x v="1"/>
  </r>
  <r>
    <x v="364"/>
    <x v="1"/>
    <x v="9"/>
    <n v="80770"/>
    <x v="1"/>
    <x v="4"/>
  </r>
  <r>
    <x v="365"/>
    <x v="0"/>
    <x v="7"/>
    <n v="80700"/>
    <x v="1"/>
    <x v="2"/>
  </r>
  <r>
    <x v="365"/>
    <x v="0"/>
    <x v="7"/>
    <n v="80700"/>
    <x v="1"/>
    <x v="3"/>
  </r>
  <r>
    <x v="366"/>
    <x v="0"/>
    <x v="3"/>
    <n v="80610"/>
    <x v="1"/>
    <x v="0"/>
  </r>
  <r>
    <x v="367"/>
    <x v="1"/>
    <x v="2"/>
    <n v="80360"/>
    <x v="2"/>
    <x v="0"/>
  </r>
  <r>
    <x v="368"/>
    <x v="1"/>
    <x v="7"/>
    <n v="80170"/>
    <x v="0"/>
    <x v="0"/>
  </r>
  <r>
    <x v="369"/>
    <x v="0"/>
    <x v="6"/>
    <n v="80060"/>
    <x v="2"/>
    <x v="4"/>
  </r>
  <r>
    <x v="370"/>
    <x v="0"/>
    <x v="0"/>
    <n v="80030"/>
    <x v="2"/>
    <x v="3"/>
  </r>
  <r>
    <x v="371"/>
    <x v="1"/>
    <x v="9"/>
    <n v="79650"/>
    <x v="2"/>
    <x v="2"/>
  </r>
  <r>
    <x v="372"/>
    <x v="1"/>
    <x v="8"/>
    <n v="79590"/>
    <x v="1"/>
    <x v="5"/>
  </r>
  <r>
    <x v="373"/>
    <x v="1"/>
    <x v="1"/>
    <n v="79570"/>
    <x v="2"/>
    <x v="0"/>
  </r>
  <r>
    <x v="374"/>
    <x v="1"/>
    <x v="8"/>
    <n v="79570"/>
    <x v="2"/>
    <x v="0"/>
  </r>
  <r>
    <x v="375"/>
    <x v="1"/>
    <x v="1"/>
    <n v="79520"/>
    <x v="2"/>
    <x v="0"/>
  </r>
  <r>
    <x v="376"/>
    <x v="2"/>
    <x v="1"/>
    <n v="78840"/>
    <x v="0"/>
    <x v="0"/>
  </r>
  <r>
    <x v="377"/>
    <x v="1"/>
    <x v="11"/>
    <n v="78710"/>
    <x v="2"/>
    <x v="3"/>
  </r>
  <r>
    <x v="378"/>
    <x v="1"/>
    <x v="5"/>
    <n v="78640"/>
    <x v="0"/>
    <x v="2"/>
  </r>
  <r>
    <x v="379"/>
    <x v="1"/>
    <x v="10"/>
    <n v="78560"/>
    <x v="2"/>
    <x v="5"/>
  </r>
  <r>
    <x v="380"/>
    <x v="0"/>
    <x v="7"/>
    <n v="78540"/>
    <x v="2"/>
    <x v="0"/>
  </r>
  <r>
    <x v="381"/>
    <x v="0"/>
    <x v="7"/>
    <n v="78500"/>
    <x v="2"/>
    <x v="4"/>
  </r>
  <r>
    <x v="382"/>
    <x v="1"/>
    <x v="9"/>
    <n v="78490"/>
    <x v="1"/>
    <x v="0"/>
  </r>
  <r>
    <x v="383"/>
    <x v="1"/>
    <x v="5"/>
    <n v="78440"/>
    <x v="0"/>
    <x v="3"/>
  </r>
  <r>
    <x v="384"/>
    <x v="0"/>
    <x v="5"/>
    <n v="78390"/>
    <x v="1"/>
    <x v="0"/>
  </r>
  <r>
    <x v="385"/>
    <x v="0"/>
    <x v="5"/>
    <n v="78380"/>
    <x v="1"/>
    <x v="5"/>
  </r>
  <r>
    <x v="386"/>
    <x v="0"/>
    <x v="11"/>
    <n v="78180"/>
    <x v="0"/>
    <x v="4"/>
  </r>
  <r>
    <x v="387"/>
    <x v="0"/>
    <x v="9"/>
    <n v="78020"/>
    <x v="0"/>
    <x v="0"/>
  </r>
  <r>
    <x v="388"/>
    <x v="1"/>
    <x v="0"/>
    <n v="78020"/>
    <x v="2"/>
    <x v="0"/>
  </r>
  <r>
    <x v="389"/>
    <x v="2"/>
    <x v="9"/>
    <n v="77910"/>
    <x v="2"/>
    <x v="0"/>
  </r>
  <r>
    <x v="390"/>
    <x v="0"/>
    <x v="8"/>
    <n v="77840"/>
    <x v="1"/>
    <x v="3"/>
  </r>
  <r>
    <x v="391"/>
    <x v="1"/>
    <x v="2"/>
    <n v="77740"/>
    <x v="1"/>
    <x v="2"/>
  </r>
  <r>
    <x v="392"/>
    <x v="1"/>
    <x v="4"/>
    <n v="77470"/>
    <x v="2"/>
    <x v="2"/>
  </r>
  <r>
    <x v="393"/>
    <x v="0"/>
    <x v="6"/>
    <n v="77260"/>
    <x v="1"/>
    <x v="0"/>
  </r>
  <r>
    <x v="394"/>
    <x v="1"/>
    <x v="4"/>
    <n v="77130"/>
    <x v="0"/>
    <x v="5"/>
  </r>
  <r>
    <x v="395"/>
    <x v="0"/>
    <x v="6"/>
    <n v="77110"/>
    <x v="1"/>
    <x v="0"/>
  </r>
  <r>
    <x v="396"/>
    <x v="1"/>
    <x v="3"/>
    <n v="77100"/>
    <x v="2"/>
    <x v="2"/>
  </r>
  <r>
    <x v="397"/>
    <x v="0"/>
    <x v="7"/>
    <n v="77060"/>
    <x v="2"/>
    <x v="2"/>
  </r>
  <r>
    <x v="398"/>
    <x v="0"/>
    <x v="9"/>
    <n v="77050"/>
    <x v="1"/>
    <x v="2"/>
  </r>
  <r>
    <x v="399"/>
    <x v="0"/>
    <x v="11"/>
    <n v="77000"/>
    <x v="0"/>
    <x v="0"/>
  </r>
  <r>
    <x v="400"/>
    <x v="1"/>
    <x v="4"/>
    <n v="76930"/>
    <x v="1"/>
    <x v="0"/>
  </r>
  <r>
    <x v="401"/>
    <x v="0"/>
    <x v="8"/>
    <n v="76900"/>
    <x v="1"/>
    <x v="4"/>
  </r>
  <r>
    <x v="402"/>
    <x v="0"/>
    <x v="1"/>
    <n v="76620"/>
    <x v="1"/>
    <x v="0"/>
  </r>
  <r>
    <x v="403"/>
    <x v="1"/>
    <x v="2"/>
    <n v="76560"/>
    <x v="2"/>
    <x v="2"/>
  </r>
  <r>
    <x v="404"/>
    <x v="1"/>
    <x v="3"/>
    <n v="76390"/>
    <x v="0"/>
    <x v="0"/>
  </r>
  <r>
    <x v="405"/>
    <x v="1"/>
    <x v="8"/>
    <n v="76320"/>
    <x v="0"/>
    <x v="2"/>
  </r>
  <r>
    <x v="406"/>
    <x v="0"/>
    <x v="9"/>
    <n v="76300"/>
    <x v="2"/>
    <x v="0"/>
  </r>
  <r>
    <x v="407"/>
    <x v="0"/>
    <x v="0"/>
    <n v="76300"/>
    <x v="2"/>
    <x v="1"/>
  </r>
  <r>
    <x v="407"/>
    <x v="0"/>
    <x v="0"/>
    <n v="76300"/>
    <x v="2"/>
    <x v="2"/>
  </r>
  <r>
    <x v="408"/>
    <x v="0"/>
    <x v="9"/>
    <n v="76210"/>
    <x v="1"/>
    <x v="2"/>
  </r>
  <r>
    <x v="408"/>
    <x v="0"/>
    <x v="9"/>
    <n v="76210"/>
    <x v="2"/>
    <x v="2"/>
  </r>
  <r>
    <x v="409"/>
    <x v="1"/>
    <x v="5"/>
    <n v="76190"/>
    <x v="1"/>
    <x v="3"/>
  </r>
  <r>
    <x v="410"/>
    <x v="2"/>
    <x v="9"/>
    <n v="75990"/>
    <x v="2"/>
    <x v="0"/>
  </r>
  <r>
    <x v="411"/>
    <x v="0"/>
    <x v="6"/>
    <n v="75970"/>
    <x v="1"/>
    <x v="4"/>
  </r>
  <r>
    <x v="411"/>
    <x v="0"/>
    <x v="6"/>
    <n v="75970"/>
    <x v="2"/>
    <x v="0"/>
  </r>
  <r>
    <x v="412"/>
    <x v="1"/>
    <x v="7"/>
    <n v="75920"/>
    <x v="2"/>
    <x v="2"/>
  </r>
  <r>
    <x v="413"/>
    <x v="1"/>
    <x v="11"/>
    <n v="75880"/>
    <x v="0"/>
    <x v="0"/>
  </r>
  <r>
    <x v="414"/>
    <x v="0"/>
    <x v="10"/>
    <n v="75870"/>
    <x v="0"/>
    <x v="0"/>
  </r>
  <r>
    <x v="415"/>
    <x v="0"/>
    <x v="5"/>
    <n v="75870"/>
    <x v="2"/>
    <x v="0"/>
  </r>
  <r>
    <x v="416"/>
    <x v="0"/>
    <x v="10"/>
    <n v="75730"/>
    <x v="2"/>
    <x v="1"/>
  </r>
  <r>
    <x v="417"/>
    <x v="0"/>
    <x v="6"/>
    <n v="75720"/>
    <x v="1"/>
    <x v="5"/>
  </r>
  <r>
    <x v="418"/>
    <x v="1"/>
    <x v="0"/>
    <n v="75600"/>
    <x v="1"/>
    <x v="0"/>
  </r>
  <r>
    <x v="419"/>
    <x v="1"/>
    <x v="8"/>
    <n v="75540"/>
    <x v="1"/>
    <x v="0"/>
  </r>
  <r>
    <x v="420"/>
    <x v="0"/>
    <x v="2"/>
    <n v="75480"/>
    <x v="2"/>
    <x v="0"/>
  </r>
  <r>
    <x v="421"/>
    <x v="0"/>
    <x v="4"/>
    <n v="75440"/>
    <x v="0"/>
    <x v="0"/>
  </r>
  <r>
    <x v="422"/>
    <x v="1"/>
    <x v="1"/>
    <n v="75320"/>
    <x v="0"/>
    <x v="5"/>
  </r>
  <r>
    <x v="423"/>
    <x v="0"/>
    <x v="6"/>
    <n v="75280"/>
    <x v="2"/>
    <x v="0"/>
  </r>
  <r>
    <x v="424"/>
    <x v="0"/>
    <x v="5"/>
    <n v="75230"/>
    <x v="2"/>
    <x v="3"/>
  </r>
  <r>
    <x v="425"/>
    <x v="0"/>
    <x v="7"/>
    <n v="75090"/>
    <x v="0"/>
    <x v="0"/>
  </r>
  <r>
    <x v="426"/>
    <x v="1"/>
    <x v="6"/>
    <n v="75010"/>
    <x v="2"/>
    <x v="2"/>
  </r>
  <r>
    <x v="427"/>
    <x v="1"/>
    <x v="2"/>
    <n v="74920"/>
    <x v="0"/>
    <x v="0"/>
  </r>
  <r>
    <x v="428"/>
    <x v="0"/>
    <x v="2"/>
    <n v="74800"/>
    <x v="0"/>
    <x v="5"/>
  </r>
  <r>
    <x v="429"/>
    <x v="1"/>
    <x v="0"/>
    <n v="74710"/>
    <x v="1"/>
    <x v="2"/>
  </r>
  <r>
    <x v="430"/>
    <x v="2"/>
    <x v="3"/>
    <n v="74620"/>
    <x v="2"/>
    <x v="3"/>
  </r>
  <r>
    <x v="431"/>
    <x v="0"/>
    <x v="4"/>
    <n v="74600"/>
    <x v="0"/>
    <x v="4"/>
  </r>
  <r>
    <x v="432"/>
    <x v="1"/>
    <x v="5"/>
    <n v="74550"/>
    <x v="0"/>
    <x v="0"/>
  </r>
  <r>
    <x v="433"/>
    <x v="1"/>
    <x v="4"/>
    <n v="74410"/>
    <x v="1"/>
    <x v="2"/>
  </r>
  <r>
    <x v="434"/>
    <x v="0"/>
    <x v="0"/>
    <n v="74390"/>
    <x v="2"/>
    <x v="0"/>
  </r>
  <r>
    <x v="435"/>
    <x v="1"/>
    <x v="5"/>
    <n v="74360"/>
    <x v="0"/>
    <x v="2"/>
  </r>
  <r>
    <x v="436"/>
    <x v="1"/>
    <x v="11"/>
    <n v="74280"/>
    <x v="0"/>
    <x v="0"/>
  </r>
  <r>
    <x v="437"/>
    <x v="0"/>
    <x v="1"/>
    <n v="74110"/>
    <x v="2"/>
    <x v="4"/>
  </r>
  <r>
    <x v="438"/>
    <x v="0"/>
    <x v="3"/>
    <n v="74010"/>
    <x v="2"/>
    <x v="0"/>
  </r>
  <r>
    <x v="439"/>
    <x v="0"/>
    <x v="8"/>
    <n v="73490"/>
    <x v="2"/>
    <x v="3"/>
  </r>
  <r>
    <x v="440"/>
    <x v="1"/>
    <x v="7"/>
    <n v="73360"/>
    <x v="2"/>
    <x v="0"/>
  </r>
  <r>
    <x v="441"/>
    <x v="1"/>
    <x v="6"/>
    <n v="73240"/>
    <x v="2"/>
    <x v="0"/>
  </r>
  <r>
    <x v="442"/>
    <x v="1"/>
    <x v="8"/>
    <n v="72880"/>
    <x v="2"/>
    <x v="0"/>
  </r>
  <r>
    <x v="442"/>
    <x v="1"/>
    <x v="8"/>
    <n v="72880"/>
    <x v="0"/>
    <x v="0"/>
  </r>
  <r>
    <x v="443"/>
    <x v="1"/>
    <x v="10"/>
    <n v="72840"/>
    <x v="1"/>
    <x v="0"/>
  </r>
  <r>
    <x v="444"/>
    <x v="0"/>
    <x v="10"/>
    <n v="72700"/>
    <x v="0"/>
    <x v="1"/>
  </r>
  <r>
    <x v="445"/>
    <x v="1"/>
    <x v="8"/>
    <n v="72550"/>
    <x v="0"/>
    <x v="0"/>
  </r>
  <r>
    <x v="446"/>
    <x v="0"/>
    <x v="2"/>
    <n v="72500"/>
    <x v="0"/>
    <x v="5"/>
  </r>
  <r>
    <x v="447"/>
    <x v="0"/>
    <x v="7"/>
    <n v="72500"/>
    <x v="0"/>
    <x v="0"/>
  </r>
  <r>
    <x v="447"/>
    <x v="0"/>
    <x v="7"/>
    <n v="72500"/>
    <x v="2"/>
    <x v="2"/>
  </r>
  <r>
    <x v="446"/>
    <x v="0"/>
    <x v="2"/>
    <n v="72500"/>
    <x v="1"/>
    <x v="3"/>
  </r>
  <r>
    <x v="448"/>
    <x v="2"/>
    <x v="3"/>
    <n v="72450"/>
    <x v="1"/>
    <x v="1"/>
  </r>
  <r>
    <x v="449"/>
    <x v="0"/>
    <x v="10"/>
    <n v="72360"/>
    <x v="2"/>
    <x v="3"/>
  </r>
  <r>
    <x v="450"/>
    <x v="0"/>
    <x v="9"/>
    <n v="72350"/>
    <x v="1"/>
    <x v="2"/>
  </r>
  <r>
    <x v="450"/>
    <x v="0"/>
    <x v="9"/>
    <n v="72350"/>
    <x v="2"/>
    <x v="3"/>
  </r>
  <r>
    <x v="451"/>
    <x v="1"/>
    <x v="4"/>
    <n v="72160"/>
    <x v="2"/>
    <x v="0"/>
  </r>
  <r>
    <x v="452"/>
    <x v="1"/>
    <x v="4"/>
    <n v="72040"/>
    <x v="1"/>
    <x v="0"/>
  </r>
  <r>
    <x v="452"/>
    <x v="1"/>
    <x v="4"/>
    <n v="72040"/>
    <x v="1"/>
    <x v="2"/>
  </r>
  <r>
    <x v="453"/>
    <x v="1"/>
    <x v="11"/>
    <n v="72040"/>
    <x v="2"/>
    <x v="3"/>
  </r>
  <r>
    <x v="454"/>
    <x v="0"/>
    <x v="6"/>
    <n v="71920"/>
    <x v="1"/>
    <x v="3"/>
  </r>
  <r>
    <x v="455"/>
    <x v="0"/>
    <x v="0"/>
    <n v="71820"/>
    <x v="2"/>
    <x v="0"/>
  </r>
  <r>
    <x v="456"/>
    <x v="0"/>
    <x v="7"/>
    <n v="71590"/>
    <x v="0"/>
    <x v="3"/>
  </r>
  <r>
    <x v="457"/>
    <x v="0"/>
    <x v="1"/>
    <n v="71570"/>
    <x v="1"/>
    <x v="1"/>
  </r>
  <r>
    <x v="458"/>
    <x v="1"/>
    <x v="11"/>
    <n v="71540"/>
    <x v="2"/>
    <x v="0"/>
  </r>
  <r>
    <x v="459"/>
    <x v="0"/>
    <x v="9"/>
    <n v="71510"/>
    <x v="0"/>
    <x v="2"/>
  </r>
  <r>
    <x v="460"/>
    <x v="1"/>
    <x v="11"/>
    <n v="71490"/>
    <x v="1"/>
    <x v="1"/>
  </r>
  <r>
    <x v="461"/>
    <x v="1"/>
    <x v="7"/>
    <n v="71370"/>
    <x v="0"/>
    <x v="0"/>
  </r>
  <r>
    <x v="462"/>
    <x v="1"/>
    <x v="8"/>
    <n v="71330"/>
    <x v="2"/>
    <x v="4"/>
  </r>
  <r>
    <x v="463"/>
    <x v="1"/>
    <x v="2"/>
    <n v="71240"/>
    <x v="1"/>
    <x v="0"/>
  </r>
  <r>
    <x v="464"/>
    <x v="0"/>
    <x v="3"/>
    <n v="71230"/>
    <x v="2"/>
    <x v="5"/>
  </r>
  <r>
    <x v="465"/>
    <x v="1"/>
    <x v="1"/>
    <n v="71210"/>
    <x v="2"/>
    <x v="0"/>
  </r>
  <r>
    <x v="466"/>
    <x v="0"/>
    <x v="4"/>
    <n v="71210"/>
    <x v="1"/>
    <x v="4"/>
  </r>
  <r>
    <x v="467"/>
    <x v="0"/>
    <x v="8"/>
    <n v="71180"/>
    <x v="1"/>
    <x v="2"/>
  </r>
  <r>
    <x v="468"/>
    <x v="1"/>
    <x v="9"/>
    <n v="71030"/>
    <x v="0"/>
    <x v="0"/>
  </r>
  <r>
    <x v="469"/>
    <x v="0"/>
    <x v="6"/>
    <n v="70930"/>
    <x v="2"/>
    <x v="0"/>
  </r>
  <r>
    <x v="470"/>
    <x v="0"/>
    <x v="4"/>
    <n v="70760"/>
    <x v="0"/>
    <x v="2"/>
  </r>
  <r>
    <x v="471"/>
    <x v="0"/>
    <x v="7"/>
    <n v="70650"/>
    <x v="2"/>
    <x v="2"/>
  </r>
  <r>
    <x v="472"/>
    <x v="1"/>
    <x v="9"/>
    <n v="70610"/>
    <x v="0"/>
    <x v="0"/>
  </r>
  <r>
    <x v="473"/>
    <x v="0"/>
    <x v="0"/>
    <n v="70440"/>
    <x v="1"/>
    <x v="4"/>
  </r>
  <r>
    <x v="474"/>
    <x v="1"/>
    <x v="9"/>
    <n v="70380"/>
    <x v="0"/>
    <x v="2"/>
  </r>
  <r>
    <x v="475"/>
    <x v="1"/>
    <x v="9"/>
    <n v="70360"/>
    <x v="0"/>
    <x v="0"/>
  </r>
  <r>
    <x v="476"/>
    <x v="1"/>
    <x v="7"/>
    <n v="70270"/>
    <x v="1"/>
    <x v="4"/>
  </r>
  <r>
    <x v="477"/>
    <x v="1"/>
    <x v="4"/>
    <n v="70230"/>
    <x v="2"/>
    <x v="0"/>
  </r>
  <r>
    <x v="478"/>
    <x v="2"/>
    <x v="11"/>
    <n v="70080"/>
    <x v="0"/>
    <x v="5"/>
  </r>
  <r>
    <x v="479"/>
    <x v="2"/>
    <x v="11"/>
    <n v="70020"/>
    <x v="1"/>
    <x v="0"/>
  </r>
  <r>
    <x v="480"/>
    <x v="0"/>
    <x v="2"/>
    <n v="69970"/>
    <x v="1"/>
    <x v="0"/>
  </r>
  <r>
    <x v="481"/>
    <x v="1"/>
    <x v="3"/>
    <n v="69910"/>
    <x v="2"/>
    <x v="2"/>
  </r>
  <r>
    <x v="482"/>
    <x v="1"/>
    <x v="8"/>
    <n v="69860"/>
    <x v="2"/>
    <x v="0"/>
  </r>
  <r>
    <x v="482"/>
    <x v="1"/>
    <x v="8"/>
    <n v="69860"/>
    <x v="0"/>
    <x v="3"/>
  </r>
  <r>
    <x v="483"/>
    <x v="1"/>
    <x v="7"/>
    <n v="69760"/>
    <x v="2"/>
    <x v="0"/>
  </r>
  <r>
    <x v="484"/>
    <x v="0"/>
    <x v="2"/>
    <n v="69740"/>
    <x v="0"/>
    <x v="1"/>
  </r>
  <r>
    <x v="485"/>
    <x v="1"/>
    <x v="3"/>
    <n v="69730"/>
    <x v="2"/>
    <x v="5"/>
  </r>
  <r>
    <x v="486"/>
    <x v="1"/>
    <x v="11"/>
    <n v="69710"/>
    <x v="2"/>
    <x v="0"/>
  </r>
  <r>
    <x v="487"/>
    <x v="2"/>
    <x v="5"/>
    <n v="69460"/>
    <x v="1"/>
    <x v="4"/>
  </r>
  <r>
    <x v="488"/>
    <x v="1"/>
    <x v="6"/>
    <n v="69340"/>
    <x v="0"/>
    <x v="0"/>
  </r>
  <r>
    <x v="489"/>
    <x v="0"/>
    <x v="7"/>
    <n v="69190"/>
    <x v="1"/>
    <x v="0"/>
  </r>
  <r>
    <x v="489"/>
    <x v="0"/>
    <x v="7"/>
    <n v="69190"/>
    <x v="2"/>
    <x v="2"/>
  </r>
  <r>
    <x v="490"/>
    <x v="0"/>
    <x v="0"/>
    <n v="69160"/>
    <x v="2"/>
    <x v="4"/>
  </r>
  <r>
    <x v="491"/>
    <x v="1"/>
    <x v="2"/>
    <n v="69120"/>
    <x v="1"/>
    <x v="0"/>
  </r>
  <r>
    <x v="491"/>
    <x v="1"/>
    <x v="2"/>
    <n v="69120"/>
    <x v="2"/>
    <x v="0"/>
  </r>
  <r>
    <x v="492"/>
    <x v="1"/>
    <x v="11"/>
    <n v="69070"/>
    <x v="2"/>
    <x v="3"/>
  </r>
  <r>
    <x v="492"/>
    <x v="1"/>
    <x v="11"/>
    <n v="69070"/>
    <x v="1"/>
    <x v="0"/>
  </r>
  <r>
    <x v="493"/>
    <x v="0"/>
    <x v="3"/>
    <n v="69060"/>
    <x v="0"/>
    <x v="5"/>
  </r>
  <r>
    <x v="494"/>
    <x v="0"/>
    <x v="7"/>
    <n v="68980"/>
    <x v="2"/>
    <x v="0"/>
  </r>
  <r>
    <x v="495"/>
    <x v="1"/>
    <x v="5"/>
    <n v="68970"/>
    <x v="2"/>
    <x v="0"/>
  </r>
  <r>
    <x v="496"/>
    <x v="0"/>
    <x v="6"/>
    <n v="68900"/>
    <x v="1"/>
    <x v="0"/>
  </r>
  <r>
    <x v="497"/>
    <x v="0"/>
    <x v="0"/>
    <n v="68890"/>
    <x v="2"/>
    <x v="2"/>
  </r>
  <r>
    <x v="498"/>
    <x v="1"/>
    <x v="9"/>
    <n v="68860"/>
    <x v="0"/>
    <x v="2"/>
  </r>
  <r>
    <x v="499"/>
    <x v="0"/>
    <x v="2"/>
    <n v="68800"/>
    <x v="0"/>
    <x v="3"/>
  </r>
  <r>
    <x v="500"/>
    <x v="1"/>
    <x v="11"/>
    <n v="68480"/>
    <x v="0"/>
    <x v="3"/>
  </r>
  <r>
    <x v="501"/>
    <x v="1"/>
    <x v="8"/>
    <n v="68430"/>
    <x v="1"/>
    <x v="2"/>
  </r>
  <r>
    <x v="502"/>
    <x v="0"/>
    <x v="5"/>
    <n v="68220"/>
    <x v="0"/>
    <x v="2"/>
  </r>
  <r>
    <x v="503"/>
    <x v="0"/>
    <x v="2"/>
    <n v="68200"/>
    <x v="0"/>
    <x v="0"/>
  </r>
  <r>
    <x v="504"/>
    <x v="1"/>
    <x v="6"/>
    <n v="68090"/>
    <x v="2"/>
    <x v="0"/>
  </r>
  <r>
    <x v="505"/>
    <x v="0"/>
    <x v="5"/>
    <n v="68040"/>
    <x v="2"/>
    <x v="2"/>
  </r>
  <r>
    <x v="506"/>
    <x v="0"/>
    <x v="4"/>
    <n v="68010"/>
    <x v="1"/>
    <x v="0"/>
  </r>
  <r>
    <x v="507"/>
    <x v="0"/>
    <x v="11"/>
    <n v="67980"/>
    <x v="0"/>
    <x v="0"/>
  </r>
  <r>
    <x v="508"/>
    <x v="0"/>
    <x v="3"/>
    <n v="67960"/>
    <x v="2"/>
    <x v="0"/>
  </r>
  <r>
    <x v="509"/>
    <x v="2"/>
    <x v="8"/>
    <n v="67960"/>
    <x v="1"/>
    <x v="0"/>
  </r>
  <r>
    <x v="510"/>
    <x v="1"/>
    <x v="1"/>
    <n v="67950"/>
    <x v="2"/>
    <x v="4"/>
  </r>
  <r>
    <x v="511"/>
    <x v="0"/>
    <x v="4"/>
    <n v="67910"/>
    <x v="2"/>
    <x v="0"/>
  </r>
  <r>
    <x v="512"/>
    <x v="0"/>
    <x v="2"/>
    <n v="67820"/>
    <x v="2"/>
    <x v="1"/>
  </r>
  <r>
    <x v="513"/>
    <x v="1"/>
    <x v="7"/>
    <n v="67660"/>
    <x v="2"/>
    <x v="5"/>
  </r>
  <r>
    <x v="514"/>
    <x v="1"/>
    <x v="0"/>
    <n v="67630"/>
    <x v="1"/>
    <x v="0"/>
  </r>
  <r>
    <x v="515"/>
    <x v="0"/>
    <x v="4"/>
    <n v="67620"/>
    <x v="1"/>
    <x v="2"/>
  </r>
  <r>
    <x v="516"/>
    <x v="1"/>
    <x v="1"/>
    <n v="67510"/>
    <x v="2"/>
    <x v="1"/>
  </r>
  <r>
    <x v="517"/>
    <x v="1"/>
    <x v="0"/>
    <n v="67430"/>
    <x v="2"/>
    <x v="0"/>
  </r>
  <r>
    <x v="518"/>
    <x v="2"/>
    <x v="5"/>
    <n v="67010"/>
    <x v="1"/>
    <x v="2"/>
  </r>
  <r>
    <x v="518"/>
    <x v="2"/>
    <x v="5"/>
    <n v="67010"/>
    <x v="1"/>
    <x v="2"/>
  </r>
  <r>
    <x v="519"/>
    <x v="0"/>
    <x v="2"/>
    <n v="66870"/>
    <x v="1"/>
    <x v="1"/>
  </r>
  <r>
    <x v="520"/>
    <x v="0"/>
    <x v="2"/>
    <n v="66610"/>
    <x v="1"/>
    <x v="0"/>
  </r>
  <r>
    <x v="521"/>
    <x v="1"/>
    <x v="10"/>
    <n v="66570"/>
    <x v="1"/>
    <x v="3"/>
  </r>
  <r>
    <x v="522"/>
    <x v="0"/>
    <x v="7"/>
    <n v="66510"/>
    <x v="2"/>
    <x v="0"/>
  </r>
  <r>
    <x v="523"/>
    <x v="1"/>
    <x v="2"/>
    <n v="66460"/>
    <x v="0"/>
    <x v="0"/>
  </r>
  <r>
    <x v="524"/>
    <x v="1"/>
    <x v="2"/>
    <n v="66370"/>
    <x v="0"/>
    <x v="0"/>
  </r>
  <r>
    <x v="524"/>
    <x v="1"/>
    <x v="2"/>
    <n v="66370"/>
    <x v="1"/>
    <x v="0"/>
  </r>
  <r>
    <x v="525"/>
    <x v="1"/>
    <x v="10"/>
    <n v="66140"/>
    <x v="1"/>
    <x v="2"/>
  </r>
  <r>
    <x v="526"/>
    <x v="1"/>
    <x v="9"/>
    <n v="66100"/>
    <x v="2"/>
    <x v="3"/>
  </r>
  <r>
    <x v="527"/>
    <x v="0"/>
    <x v="4"/>
    <n v="66020"/>
    <x v="0"/>
    <x v="4"/>
  </r>
  <r>
    <x v="528"/>
    <x v="0"/>
    <x v="2"/>
    <n v="65920"/>
    <x v="2"/>
    <x v="2"/>
  </r>
  <r>
    <x v="529"/>
    <x v="1"/>
    <x v="4"/>
    <n v="65700"/>
    <x v="1"/>
    <x v="5"/>
  </r>
  <r>
    <x v="530"/>
    <x v="1"/>
    <x v="8"/>
    <n v="65570"/>
    <x v="2"/>
    <x v="4"/>
  </r>
  <r>
    <x v="531"/>
    <x v="0"/>
    <x v="8"/>
    <n v="65350"/>
    <x v="1"/>
    <x v="5"/>
  </r>
  <r>
    <x v="532"/>
    <x v="1"/>
    <x v="6"/>
    <n v="64960"/>
    <x v="0"/>
    <x v="0"/>
  </r>
  <r>
    <x v="533"/>
    <x v="1"/>
    <x v="10"/>
    <n v="64270"/>
    <x v="1"/>
    <x v="0"/>
  </r>
  <r>
    <x v="534"/>
    <x v="1"/>
    <x v="6"/>
    <n v="63720"/>
    <x v="2"/>
    <x v="4"/>
  </r>
  <r>
    <x v="535"/>
    <x v="0"/>
    <x v="10"/>
    <n v="63710"/>
    <x v="0"/>
    <x v="0"/>
  </r>
  <r>
    <x v="536"/>
    <x v="0"/>
    <x v="6"/>
    <n v="63560"/>
    <x v="1"/>
    <x v="4"/>
  </r>
  <r>
    <x v="537"/>
    <x v="2"/>
    <x v="10"/>
    <n v="63450"/>
    <x v="1"/>
    <x v="2"/>
  </r>
  <r>
    <x v="538"/>
    <x v="1"/>
    <x v="1"/>
    <n v="63450"/>
    <x v="2"/>
    <x v="2"/>
  </r>
  <r>
    <x v="539"/>
    <x v="1"/>
    <x v="1"/>
    <n v="63370"/>
    <x v="0"/>
    <x v="0"/>
  </r>
  <r>
    <x v="540"/>
    <x v="1"/>
    <x v="2"/>
    <n v="63020"/>
    <x v="1"/>
    <x v="0"/>
  </r>
  <r>
    <x v="541"/>
    <x v="0"/>
    <x v="2"/>
    <n v="62780"/>
    <x v="1"/>
    <x v="4"/>
  </r>
  <r>
    <x v="542"/>
    <x v="1"/>
    <x v="1"/>
    <n v="62690"/>
    <x v="0"/>
    <x v="3"/>
  </r>
  <r>
    <x v="543"/>
    <x v="1"/>
    <x v="11"/>
    <n v="62280"/>
    <x v="2"/>
    <x v="1"/>
  </r>
  <r>
    <x v="544"/>
    <x v="1"/>
    <x v="9"/>
    <n v="62200"/>
    <x v="2"/>
    <x v="4"/>
  </r>
  <r>
    <x v="545"/>
    <x v="1"/>
    <x v="5"/>
    <n v="62090"/>
    <x v="1"/>
    <x v="4"/>
  </r>
  <r>
    <x v="546"/>
    <x v="0"/>
    <x v="8"/>
    <n v="61990"/>
    <x v="0"/>
    <x v="1"/>
  </r>
  <r>
    <x v="547"/>
    <x v="1"/>
    <x v="3"/>
    <n v="61920"/>
    <x v="2"/>
    <x v="0"/>
  </r>
  <r>
    <x v="548"/>
    <x v="1"/>
    <x v="10"/>
    <n v="61790"/>
    <x v="1"/>
    <x v="0"/>
  </r>
  <r>
    <x v="549"/>
    <x v="1"/>
    <x v="7"/>
    <n v="61700"/>
    <x v="2"/>
    <x v="0"/>
  </r>
  <r>
    <x v="550"/>
    <x v="0"/>
    <x v="7"/>
    <n v="61690"/>
    <x v="1"/>
    <x v="2"/>
  </r>
  <r>
    <x v="551"/>
    <x v="1"/>
    <x v="5"/>
    <n v="61620"/>
    <x v="1"/>
    <x v="0"/>
  </r>
  <r>
    <x v="551"/>
    <x v="1"/>
    <x v="5"/>
    <n v="61620"/>
    <x v="0"/>
    <x v="3"/>
  </r>
  <r>
    <x v="552"/>
    <x v="1"/>
    <x v="0"/>
    <n v="61430"/>
    <x v="2"/>
    <x v="3"/>
  </r>
  <r>
    <x v="553"/>
    <x v="0"/>
    <x v="4"/>
    <n v="61330"/>
    <x v="0"/>
    <x v="0"/>
  </r>
  <r>
    <x v="554"/>
    <x v="1"/>
    <x v="6"/>
    <n v="61210"/>
    <x v="2"/>
    <x v="0"/>
  </r>
  <r>
    <x v="555"/>
    <x v="0"/>
    <x v="10"/>
    <n v="61210"/>
    <x v="2"/>
    <x v="1"/>
  </r>
  <r>
    <x v="555"/>
    <x v="0"/>
    <x v="10"/>
    <n v="61210"/>
    <x v="1"/>
    <x v="0"/>
  </r>
  <r>
    <x v="556"/>
    <x v="1"/>
    <x v="6"/>
    <n v="61100"/>
    <x v="2"/>
    <x v="0"/>
  </r>
  <r>
    <x v="557"/>
    <x v="0"/>
    <x v="5"/>
    <n v="61050"/>
    <x v="1"/>
    <x v="0"/>
  </r>
  <r>
    <x v="558"/>
    <x v="1"/>
    <x v="9"/>
    <n v="61010"/>
    <x v="2"/>
    <x v="0"/>
  </r>
  <r>
    <x v="559"/>
    <x v="1"/>
    <x v="7"/>
    <n v="60800"/>
    <x v="1"/>
    <x v="0"/>
  </r>
  <r>
    <x v="560"/>
    <x v="0"/>
    <x v="3"/>
    <n v="60760"/>
    <x v="0"/>
    <x v="4"/>
  </r>
  <r>
    <x v="561"/>
    <x v="0"/>
    <x v="8"/>
    <n v="60580"/>
    <x v="0"/>
    <x v="4"/>
  </r>
  <r>
    <x v="561"/>
    <x v="0"/>
    <x v="8"/>
    <n v="60580"/>
    <x v="2"/>
    <x v="1"/>
  </r>
  <r>
    <x v="562"/>
    <x v="1"/>
    <x v="1"/>
    <n v="60570"/>
    <x v="0"/>
    <x v="2"/>
  </r>
  <r>
    <x v="563"/>
    <x v="1"/>
    <x v="3"/>
    <n v="60560"/>
    <x v="1"/>
    <x v="0"/>
  </r>
  <r>
    <x v="564"/>
    <x v="0"/>
    <x v="11"/>
    <n v="60440"/>
    <x v="0"/>
    <x v="4"/>
  </r>
  <r>
    <x v="565"/>
    <x v="0"/>
    <x v="9"/>
    <n v="60330"/>
    <x v="0"/>
    <x v="0"/>
  </r>
  <r>
    <x v="566"/>
    <x v="1"/>
    <x v="9"/>
    <n v="60260"/>
    <x v="1"/>
    <x v="1"/>
  </r>
  <r>
    <x v="567"/>
    <x v="1"/>
    <x v="9"/>
    <n v="60140"/>
    <x v="1"/>
    <x v="0"/>
  </r>
  <r>
    <x v="568"/>
    <x v="0"/>
    <x v="5"/>
    <n v="60130"/>
    <x v="1"/>
    <x v="0"/>
  </r>
  <r>
    <x v="569"/>
    <x v="1"/>
    <x v="6"/>
    <n v="60010"/>
    <x v="0"/>
    <x v="0"/>
  </r>
  <r>
    <x v="570"/>
    <x v="1"/>
    <x v="2"/>
    <n v="59810"/>
    <x v="0"/>
    <x v="0"/>
  </r>
  <r>
    <x v="570"/>
    <x v="1"/>
    <x v="2"/>
    <n v="59810"/>
    <x v="0"/>
    <x v="2"/>
  </r>
  <r>
    <x v="571"/>
    <x v="1"/>
    <x v="1"/>
    <n v="59670"/>
    <x v="2"/>
    <x v="1"/>
  </r>
  <r>
    <x v="572"/>
    <x v="0"/>
    <x v="5"/>
    <n v="59610"/>
    <x v="0"/>
    <x v="2"/>
  </r>
  <r>
    <x v="573"/>
    <x v="0"/>
    <x v="1"/>
    <n v="59560"/>
    <x v="2"/>
    <x v="4"/>
  </r>
  <r>
    <x v="574"/>
    <x v="0"/>
    <x v="8"/>
    <n v="59550"/>
    <x v="1"/>
    <x v="0"/>
  </r>
  <r>
    <x v="575"/>
    <x v="0"/>
    <x v="11"/>
    <n v="59430"/>
    <x v="0"/>
    <x v="0"/>
  </r>
  <r>
    <x v="576"/>
    <x v="1"/>
    <x v="9"/>
    <n v="59430"/>
    <x v="0"/>
    <x v="0"/>
  </r>
  <r>
    <x v="575"/>
    <x v="0"/>
    <x v="11"/>
    <n v="59430"/>
    <x v="1"/>
    <x v="0"/>
  </r>
  <r>
    <x v="577"/>
    <x v="1"/>
    <x v="1"/>
    <n v="59300"/>
    <x v="2"/>
    <x v="2"/>
  </r>
  <r>
    <x v="578"/>
    <x v="1"/>
    <x v="6"/>
    <n v="59260"/>
    <x v="0"/>
    <x v="3"/>
  </r>
  <r>
    <x v="579"/>
    <x v="1"/>
    <x v="3"/>
    <n v="58960"/>
    <x v="0"/>
    <x v="0"/>
  </r>
  <r>
    <x v="580"/>
    <x v="0"/>
    <x v="6"/>
    <n v="58940"/>
    <x v="2"/>
    <x v="0"/>
  </r>
  <r>
    <x v="580"/>
    <x v="0"/>
    <x v="6"/>
    <n v="58940"/>
    <x v="2"/>
    <x v="0"/>
  </r>
  <r>
    <x v="581"/>
    <x v="2"/>
    <x v="6"/>
    <n v="58850"/>
    <x v="0"/>
    <x v="3"/>
  </r>
  <r>
    <x v="582"/>
    <x v="1"/>
    <x v="6"/>
    <n v="58840"/>
    <x v="1"/>
    <x v="0"/>
  </r>
  <r>
    <x v="583"/>
    <x v="0"/>
    <x v="7"/>
    <n v="58830"/>
    <x v="1"/>
    <x v="3"/>
  </r>
  <r>
    <x v="584"/>
    <x v="0"/>
    <x v="1"/>
    <n v="58740"/>
    <x v="2"/>
    <x v="1"/>
  </r>
  <r>
    <x v="585"/>
    <x v="0"/>
    <x v="11"/>
    <n v="58400"/>
    <x v="0"/>
    <x v="0"/>
  </r>
  <r>
    <x v="586"/>
    <x v="0"/>
    <x v="9"/>
    <n v="58370"/>
    <x v="2"/>
    <x v="2"/>
  </r>
  <r>
    <x v="587"/>
    <x v="0"/>
    <x v="10"/>
    <n v="58280"/>
    <x v="1"/>
    <x v="0"/>
  </r>
  <r>
    <x v="588"/>
    <x v="1"/>
    <x v="4"/>
    <n v="58260"/>
    <x v="1"/>
    <x v="0"/>
  </r>
  <r>
    <x v="589"/>
    <x v="1"/>
    <x v="3"/>
    <n v="58130"/>
    <x v="2"/>
    <x v="0"/>
  </r>
  <r>
    <x v="590"/>
    <x v="0"/>
    <x v="11"/>
    <n v="58100"/>
    <x v="2"/>
    <x v="4"/>
  </r>
  <r>
    <x v="591"/>
    <x v="1"/>
    <x v="8"/>
    <n v="58030"/>
    <x v="2"/>
    <x v="2"/>
  </r>
  <r>
    <x v="592"/>
    <x v="1"/>
    <x v="0"/>
    <n v="57930"/>
    <x v="1"/>
    <x v="4"/>
  </r>
  <r>
    <x v="593"/>
    <x v="1"/>
    <x v="10"/>
    <n v="57910"/>
    <x v="2"/>
    <x v="0"/>
  </r>
  <r>
    <x v="594"/>
    <x v="0"/>
    <x v="8"/>
    <n v="57820"/>
    <x v="2"/>
    <x v="0"/>
  </r>
  <r>
    <x v="595"/>
    <x v="0"/>
    <x v="11"/>
    <n v="57750"/>
    <x v="1"/>
    <x v="0"/>
  </r>
  <r>
    <x v="596"/>
    <x v="0"/>
    <x v="4"/>
    <n v="57640"/>
    <x v="1"/>
    <x v="0"/>
  </r>
  <r>
    <x v="597"/>
    <x v="1"/>
    <x v="10"/>
    <n v="57620"/>
    <x v="0"/>
    <x v="5"/>
  </r>
  <r>
    <x v="597"/>
    <x v="1"/>
    <x v="10"/>
    <n v="57620"/>
    <x v="1"/>
    <x v="2"/>
  </r>
  <r>
    <x v="598"/>
    <x v="1"/>
    <x v="5"/>
    <n v="57350"/>
    <x v="2"/>
    <x v="2"/>
  </r>
  <r>
    <x v="599"/>
    <x v="1"/>
    <x v="8"/>
    <n v="57090"/>
    <x v="2"/>
    <x v="5"/>
  </r>
  <r>
    <x v="600"/>
    <x v="0"/>
    <x v="3"/>
    <n v="57080"/>
    <x v="1"/>
    <x v="0"/>
  </r>
  <r>
    <x v="601"/>
    <x v="0"/>
    <x v="9"/>
    <n v="57080"/>
    <x v="2"/>
    <x v="0"/>
  </r>
  <r>
    <x v="602"/>
    <x v="0"/>
    <x v="1"/>
    <n v="57000"/>
    <x v="1"/>
    <x v="5"/>
  </r>
  <r>
    <x v="603"/>
    <x v="1"/>
    <x v="6"/>
    <n v="56900"/>
    <x v="1"/>
    <x v="0"/>
  </r>
  <r>
    <x v="604"/>
    <x v="0"/>
    <x v="5"/>
    <n v="56870"/>
    <x v="0"/>
    <x v="3"/>
  </r>
  <r>
    <x v="605"/>
    <x v="1"/>
    <x v="1"/>
    <n v="56830"/>
    <x v="2"/>
    <x v="4"/>
  </r>
  <r>
    <x v="606"/>
    <x v="1"/>
    <x v="0"/>
    <n v="56810"/>
    <x v="2"/>
    <x v="3"/>
  </r>
  <r>
    <x v="607"/>
    <x v="2"/>
    <x v="11"/>
    <n v="56710"/>
    <x v="2"/>
    <x v="0"/>
  </r>
  <r>
    <x v="608"/>
    <x v="1"/>
    <x v="6"/>
    <n v="56620"/>
    <x v="1"/>
    <x v="0"/>
  </r>
  <r>
    <x v="609"/>
    <x v="2"/>
    <x v="10"/>
    <n v="56370"/>
    <x v="2"/>
    <x v="4"/>
  </r>
  <r>
    <x v="609"/>
    <x v="2"/>
    <x v="10"/>
    <n v="56370"/>
    <x v="1"/>
    <x v="0"/>
  </r>
  <r>
    <x v="610"/>
    <x v="1"/>
    <x v="0"/>
    <n v="56280"/>
    <x v="2"/>
    <x v="3"/>
  </r>
  <r>
    <x v="611"/>
    <x v="0"/>
    <x v="1"/>
    <n v="56250"/>
    <x v="1"/>
    <x v="0"/>
  </r>
  <r>
    <x v="612"/>
    <x v="1"/>
    <x v="1"/>
    <n v="55310"/>
    <x v="2"/>
    <x v="5"/>
  </r>
  <r>
    <x v="613"/>
    <x v="1"/>
    <x v="9"/>
    <n v="55280"/>
    <x v="2"/>
    <x v="0"/>
  </r>
  <r>
    <x v="614"/>
    <x v="1"/>
    <x v="1"/>
    <n v="54970"/>
    <x v="0"/>
    <x v="0"/>
  </r>
  <r>
    <x v="615"/>
    <x v="2"/>
    <x v="7"/>
    <n v="54780"/>
    <x v="2"/>
    <x v="4"/>
  </r>
  <r>
    <x v="616"/>
    <x v="0"/>
    <x v="10"/>
    <n v="54520"/>
    <x v="1"/>
    <x v="3"/>
  </r>
  <r>
    <x v="617"/>
    <x v="1"/>
    <x v="6"/>
    <n v="54140"/>
    <x v="1"/>
    <x v="0"/>
  </r>
  <r>
    <x v="618"/>
    <x v="2"/>
    <x v="3"/>
    <n v="54130"/>
    <x v="2"/>
    <x v="5"/>
  </r>
  <r>
    <x v="619"/>
    <x v="1"/>
    <x v="9"/>
    <n v="54010"/>
    <x v="2"/>
    <x v="3"/>
  </r>
  <r>
    <x v="620"/>
    <x v="1"/>
    <x v="1"/>
    <n v="53950"/>
    <x v="0"/>
    <x v="3"/>
  </r>
  <r>
    <x v="621"/>
    <x v="0"/>
    <x v="7"/>
    <n v="53920"/>
    <x v="2"/>
    <x v="3"/>
  </r>
  <r>
    <x v="622"/>
    <x v="0"/>
    <x v="6"/>
    <n v="53910"/>
    <x v="2"/>
    <x v="2"/>
  </r>
  <r>
    <x v="623"/>
    <x v="1"/>
    <x v="1"/>
    <n v="53870"/>
    <x v="1"/>
    <x v="2"/>
  </r>
  <r>
    <x v="623"/>
    <x v="1"/>
    <x v="1"/>
    <n v="53870"/>
    <x v="1"/>
    <x v="2"/>
  </r>
  <r>
    <x v="624"/>
    <x v="1"/>
    <x v="2"/>
    <n v="53760"/>
    <x v="1"/>
    <x v="0"/>
  </r>
  <r>
    <x v="625"/>
    <x v="1"/>
    <x v="4"/>
    <n v="53540"/>
    <x v="2"/>
    <x v="3"/>
  </r>
  <r>
    <x v="626"/>
    <x v="1"/>
    <x v="9"/>
    <n v="53540"/>
    <x v="1"/>
    <x v="3"/>
  </r>
  <r>
    <x v="627"/>
    <x v="0"/>
    <x v="8"/>
    <n v="53240"/>
    <x v="1"/>
    <x v="2"/>
  </r>
  <r>
    <x v="628"/>
    <x v="1"/>
    <x v="5"/>
    <n v="53180"/>
    <x v="2"/>
    <x v="0"/>
  </r>
  <r>
    <x v="629"/>
    <x v="1"/>
    <x v="0"/>
    <n v="52960"/>
    <x v="0"/>
    <x v="0"/>
  </r>
  <r>
    <x v="630"/>
    <x v="1"/>
    <x v="9"/>
    <n v="52810"/>
    <x v="1"/>
    <x v="3"/>
  </r>
  <r>
    <x v="631"/>
    <x v="1"/>
    <x v="11"/>
    <n v="52750"/>
    <x v="2"/>
    <x v="0"/>
  </r>
  <r>
    <x v="631"/>
    <x v="1"/>
    <x v="11"/>
    <n v="52750"/>
    <x v="1"/>
    <x v="0"/>
  </r>
  <r>
    <x v="632"/>
    <x v="1"/>
    <x v="8"/>
    <n v="52670"/>
    <x v="2"/>
    <x v="0"/>
  </r>
  <r>
    <x v="632"/>
    <x v="1"/>
    <x v="8"/>
    <n v="52670"/>
    <x v="1"/>
    <x v="0"/>
  </r>
  <r>
    <x v="633"/>
    <x v="1"/>
    <x v="6"/>
    <n v="52630"/>
    <x v="1"/>
    <x v="0"/>
  </r>
  <r>
    <x v="634"/>
    <x v="1"/>
    <x v="9"/>
    <n v="52610"/>
    <x v="0"/>
    <x v="3"/>
  </r>
  <r>
    <x v="635"/>
    <x v="1"/>
    <x v="5"/>
    <n v="52590"/>
    <x v="0"/>
    <x v="2"/>
  </r>
  <r>
    <x v="636"/>
    <x v="1"/>
    <x v="0"/>
    <n v="52270"/>
    <x v="2"/>
    <x v="2"/>
  </r>
  <r>
    <x v="637"/>
    <x v="1"/>
    <x v="0"/>
    <n v="52250"/>
    <x v="2"/>
    <x v="5"/>
  </r>
  <r>
    <x v="638"/>
    <x v="1"/>
    <x v="2"/>
    <n v="52220"/>
    <x v="2"/>
    <x v="0"/>
  </r>
  <r>
    <x v="639"/>
    <x v="2"/>
    <x v="7"/>
    <n v="52140"/>
    <x v="1"/>
    <x v="0"/>
  </r>
  <r>
    <x v="640"/>
    <x v="1"/>
    <x v="10"/>
    <n v="52120"/>
    <x v="1"/>
    <x v="3"/>
  </r>
  <r>
    <x v="641"/>
    <x v="0"/>
    <x v="2"/>
    <n v="52000"/>
    <x v="0"/>
    <x v="1"/>
  </r>
  <r>
    <x v="642"/>
    <x v="1"/>
    <x v="4"/>
    <n v="51910"/>
    <x v="2"/>
    <x v="2"/>
  </r>
  <r>
    <x v="643"/>
    <x v="0"/>
    <x v="1"/>
    <n v="51860"/>
    <x v="1"/>
    <x v="2"/>
  </r>
  <r>
    <x v="644"/>
    <x v="1"/>
    <x v="4"/>
    <n v="51860"/>
    <x v="2"/>
    <x v="2"/>
  </r>
  <r>
    <x v="645"/>
    <x v="0"/>
    <x v="2"/>
    <n v="51800"/>
    <x v="1"/>
    <x v="0"/>
  </r>
  <r>
    <x v="646"/>
    <x v="1"/>
    <x v="1"/>
    <n v="51740"/>
    <x v="2"/>
    <x v="3"/>
  </r>
  <r>
    <x v="647"/>
    <x v="0"/>
    <x v="0"/>
    <n v="51650"/>
    <x v="1"/>
    <x v="2"/>
  </r>
  <r>
    <x v="648"/>
    <x v="1"/>
    <x v="7"/>
    <n v="51520"/>
    <x v="1"/>
    <x v="0"/>
  </r>
  <r>
    <x v="649"/>
    <x v="0"/>
    <x v="3"/>
    <n v="51320"/>
    <x v="2"/>
    <x v="5"/>
  </r>
  <r>
    <x v="650"/>
    <x v="0"/>
    <x v="0"/>
    <n v="51200"/>
    <x v="2"/>
    <x v="3"/>
  </r>
  <r>
    <x v="651"/>
    <x v="0"/>
    <x v="1"/>
    <n v="50950"/>
    <x v="2"/>
    <x v="2"/>
  </r>
  <r>
    <x v="652"/>
    <x v="1"/>
    <x v="5"/>
    <n v="50860"/>
    <x v="1"/>
    <x v="1"/>
  </r>
  <r>
    <x v="653"/>
    <x v="0"/>
    <x v="1"/>
    <n v="50810"/>
    <x v="1"/>
    <x v="1"/>
  </r>
  <r>
    <x v="654"/>
    <x v="0"/>
    <x v="6"/>
    <n v="50800"/>
    <x v="1"/>
    <x v="4"/>
  </r>
  <r>
    <x v="655"/>
    <x v="0"/>
    <x v="11"/>
    <n v="50450"/>
    <x v="0"/>
    <x v="0"/>
  </r>
  <r>
    <x v="656"/>
    <x v="1"/>
    <x v="8"/>
    <n v="50310"/>
    <x v="2"/>
    <x v="0"/>
  </r>
  <r>
    <x v="657"/>
    <x v="0"/>
    <x v="8"/>
    <n v="50020"/>
    <x v="1"/>
    <x v="0"/>
  </r>
  <r>
    <x v="658"/>
    <x v="1"/>
    <x v="0"/>
    <n v="49920"/>
    <x v="2"/>
    <x v="0"/>
  </r>
  <r>
    <x v="659"/>
    <x v="1"/>
    <x v="10"/>
    <n v="49760"/>
    <x v="1"/>
    <x v="4"/>
  </r>
  <r>
    <x v="660"/>
    <x v="1"/>
    <x v="11"/>
    <n v="49670"/>
    <x v="1"/>
    <x v="3"/>
  </r>
  <r>
    <x v="660"/>
    <x v="1"/>
    <x v="11"/>
    <n v="49670"/>
    <x v="1"/>
    <x v="2"/>
  </r>
  <r>
    <x v="661"/>
    <x v="0"/>
    <x v="1"/>
    <n v="49530"/>
    <x v="0"/>
    <x v="0"/>
  </r>
  <r>
    <x v="662"/>
    <x v="0"/>
    <x v="7"/>
    <n v="49520"/>
    <x v="1"/>
    <x v="0"/>
  </r>
  <r>
    <x v="663"/>
    <x v="0"/>
    <x v="9"/>
    <n v="49390"/>
    <x v="0"/>
    <x v="0"/>
  </r>
  <r>
    <x v="664"/>
    <x v="0"/>
    <x v="0"/>
    <n v="49000"/>
    <x v="1"/>
    <x v="2"/>
  </r>
  <r>
    <x v="665"/>
    <x v="1"/>
    <x v="4"/>
    <n v="48980"/>
    <x v="2"/>
    <x v="5"/>
  </r>
  <r>
    <x v="666"/>
    <x v="0"/>
    <x v="10"/>
    <n v="48980"/>
    <x v="1"/>
    <x v="4"/>
  </r>
  <r>
    <x v="667"/>
    <x v="1"/>
    <x v="7"/>
    <n v="48950"/>
    <x v="1"/>
    <x v="2"/>
  </r>
  <r>
    <x v="668"/>
    <x v="1"/>
    <x v="10"/>
    <n v="48690"/>
    <x v="0"/>
    <x v="0"/>
  </r>
  <r>
    <x v="669"/>
    <x v="1"/>
    <x v="10"/>
    <n v="48630"/>
    <x v="2"/>
    <x v="1"/>
  </r>
  <r>
    <x v="670"/>
    <x v="0"/>
    <x v="4"/>
    <n v="48590"/>
    <x v="2"/>
    <x v="5"/>
  </r>
  <r>
    <x v="671"/>
    <x v="1"/>
    <x v="0"/>
    <n v="48530"/>
    <x v="1"/>
    <x v="0"/>
  </r>
  <r>
    <x v="672"/>
    <x v="1"/>
    <x v="8"/>
    <n v="48530"/>
    <x v="2"/>
    <x v="3"/>
  </r>
  <r>
    <x v="672"/>
    <x v="1"/>
    <x v="8"/>
    <n v="48530"/>
    <x v="0"/>
    <x v="4"/>
  </r>
  <r>
    <x v="673"/>
    <x v="1"/>
    <x v="11"/>
    <n v="48290"/>
    <x v="2"/>
    <x v="0"/>
  </r>
  <r>
    <x v="674"/>
    <x v="0"/>
    <x v="11"/>
    <n v="48250"/>
    <x v="2"/>
    <x v="3"/>
  </r>
  <r>
    <x v="675"/>
    <x v="1"/>
    <x v="1"/>
    <n v="48180"/>
    <x v="1"/>
    <x v="2"/>
  </r>
  <r>
    <x v="676"/>
    <x v="1"/>
    <x v="4"/>
    <n v="48170"/>
    <x v="1"/>
    <x v="2"/>
  </r>
  <r>
    <x v="677"/>
    <x v="0"/>
    <x v="10"/>
    <n v="48140"/>
    <x v="1"/>
    <x v="4"/>
  </r>
  <r>
    <x v="678"/>
    <x v="2"/>
    <x v="6"/>
    <n v="48090"/>
    <x v="1"/>
    <x v="1"/>
  </r>
  <r>
    <x v="679"/>
    <x v="0"/>
    <x v="5"/>
    <n v="48060"/>
    <x v="1"/>
    <x v="3"/>
  </r>
  <r>
    <x v="680"/>
    <x v="0"/>
    <x v="2"/>
    <n v="47960"/>
    <x v="2"/>
    <x v="3"/>
  </r>
  <r>
    <x v="681"/>
    <x v="0"/>
    <x v="11"/>
    <n v="47910"/>
    <x v="2"/>
    <x v="0"/>
  </r>
  <r>
    <x v="682"/>
    <x v="1"/>
    <x v="1"/>
    <n v="47760"/>
    <x v="2"/>
    <x v="0"/>
  </r>
  <r>
    <x v="683"/>
    <x v="1"/>
    <x v="6"/>
    <n v="47670"/>
    <x v="1"/>
    <x v="0"/>
  </r>
  <r>
    <x v="684"/>
    <x v="1"/>
    <x v="2"/>
    <n v="47650"/>
    <x v="1"/>
    <x v="2"/>
  </r>
  <r>
    <x v="685"/>
    <x v="1"/>
    <x v="3"/>
    <n v="47650"/>
    <x v="1"/>
    <x v="3"/>
  </r>
  <r>
    <x v="686"/>
    <x v="0"/>
    <x v="9"/>
    <n v="47550"/>
    <x v="2"/>
    <x v="0"/>
  </r>
  <r>
    <x v="687"/>
    <x v="1"/>
    <x v="5"/>
    <n v="47360"/>
    <x v="1"/>
    <x v="3"/>
  </r>
  <r>
    <x v="688"/>
    <x v="1"/>
    <x v="7"/>
    <n v="47290"/>
    <x v="1"/>
    <x v="0"/>
  </r>
  <r>
    <x v="689"/>
    <x v="1"/>
    <x v="2"/>
    <n v="47270"/>
    <x v="2"/>
    <x v="0"/>
  </r>
  <r>
    <x v="690"/>
    <x v="1"/>
    <x v="2"/>
    <n v="47000"/>
    <x v="1"/>
    <x v="2"/>
  </r>
  <r>
    <x v="691"/>
    <x v="1"/>
    <x v="10"/>
    <n v="46990"/>
    <x v="2"/>
    <x v="0"/>
  </r>
  <r>
    <x v="692"/>
    <x v="0"/>
    <x v="11"/>
    <n v="46750"/>
    <x v="1"/>
    <x v="2"/>
  </r>
  <r>
    <x v="692"/>
    <x v="0"/>
    <x v="11"/>
    <n v="46750"/>
    <x v="0"/>
    <x v="0"/>
  </r>
  <r>
    <x v="693"/>
    <x v="0"/>
    <x v="7"/>
    <n v="46470"/>
    <x v="2"/>
    <x v="0"/>
  </r>
  <r>
    <x v="694"/>
    <x v="1"/>
    <x v="9"/>
    <n v="46350"/>
    <x v="2"/>
    <x v="0"/>
  </r>
  <r>
    <x v="695"/>
    <x v="1"/>
    <x v="6"/>
    <n v="46280"/>
    <x v="0"/>
    <x v="0"/>
  </r>
  <r>
    <x v="696"/>
    <x v="0"/>
    <x v="8"/>
    <n v="46160"/>
    <x v="2"/>
    <x v="0"/>
  </r>
  <r>
    <x v="697"/>
    <x v="1"/>
    <x v="5"/>
    <n v="45650"/>
    <x v="0"/>
    <x v="2"/>
  </r>
  <r>
    <x v="698"/>
    <x v="0"/>
    <x v="3"/>
    <n v="45600"/>
    <x v="2"/>
    <x v="1"/>
  </r>
  <r>
    <x v="699"/>
    <x v="0"/>
    <x v="9"/>
    <n v="45590"/>
    <x v="1"/>
    <x v="2"/>
  </r>
  <r>
    <x v="700"/>
    <x v="1"/>
    <x v="6"/>
    <n v="45510"/>
    <x v="2"/>
    <x v="4"/>
  </r>
  <r>
    <x v="701"/>
    <x v="0"/>
    <x v="9"/>
    <n v="45510"/>
    <x v="1"/>
    <x v="2"/>
  </r>
  <r>
    <x v="702"/>
    <x v="0"/>
    <x v="0"/>
    <n v="45450"/>
    <x v="2"/>
    <x v="4"/>
  </r>
  <r>
    <x v="703"/>
    <x v="0"/>
    <x v="6"/>
    <n v="45110"/>
    <x v="1"/>
    <x v="1"/>
  </r>
  <r>
    <x v="704"/>
    <x v="0"/>
    <x v="3"/>
    <n v="45060"/>
    <x v="2"/>
    <x v="2"/>
  </r>
  <r>
    <x v="704"/>
    <x v="0"/>
    <x v="3"/>
    <n v="45060"/>
    <x v="0"/>
    <x v="0"/>
  </r>
  <r>
    <x v="705"/>
    <x v="0"/>
    <x v="0"/>
    <n v="44850"/>
    <x v="2"/>
    <x v="4"/>
  </r>
  <r>
    <x v="706"/>
    <x v="0"/>
    <x v="4"/>
    <n v="44820"/>
    <x v="1"/>
    <x v="0"/>
  </r>
  <r>
    <x v="707"/>
    <x v="0"/>
    <x v="9"/>
    <n v="44530"/>
    <x v="2"/>
    <x v="0"/>
  </r>
  <r>
    <x v="708"/>
    <x v="0"/>
    <x v="11"/>
    <n v="44450"/>
    <x v="1"/>
    <x v="4"/>
  </r>
  <r>
    <x v="708"/>
    <x v="0"/>
    <x v="11"/>
    <n v="44450"/>
    <x v="2"/>
    <x v="5"/>
  </r>
  <r>
    <x v="709"/>
    <x v="0"/>
    <x v="5"/>
    <n v="44300"/>
    <x v="0"/>
    <x v="2"/>
  </r>
  <r>
    <x v="709"/>
    <x v="0"/>
    <x v="5"/>
    <n v="44300"/>
    <x v="0"/>
    <x v="3"/>
  </r>
  <r>
    <x v="710"/>
    <x v="1"/>
    <x v="9"/>
    <n v="44120"/>
    <x v="0"/>
    <x v="5"/>
  </r>
  <r>
    <x v="711"/>
    <x v="0"/>
    <x v="4"/>
    <n v="43900"/>
    <x v="2"/>
    <x v="2"/>
  </r>
  <r>
    <x v="712"/>
    <x v="1"/>
    <x v="7"/>
    <n v="43700"/>
    <x v="0"/>
    <x v="0"/>
  </r>
  <r>
    <x v="713"/>
    <x v="1"/>
    <x v="5"/>
    <n v="43600"/>
    <x v="1"/>
    <x v="0"/>
  </r>
  <r>
    <x v="714"/>
    <x v="1"/>
    <x v="0"/>
    <n v="43590"/>
    <x v="1"/>
    <x v="3"/>
  </r>
  <r>
    <x v="715"/>
    <x v="1"/>
    <x v="1"/>
    <n v="43510"/>
    <x v="2"/>
    <x v="0"/>
  </r>
  <r>
    <x v="716"/>
    <x v="1"/>
    <x v="5"/>
    <n v="43330"/>
    <x v="1"/>
    <x v="4"/>
  </r>
  <r>
    <x v="717"/>
    <x v="0"/>
    <x v="6"/>
    <n v="43200"/>
    <x v="1"/>
    <x v="0"/>
  </r>
  <r>
    <x v="717"/>
    <x v="0"/>
    <x v="6"/>
    <n v="43200"/>
    <x v="1"/>
    <x v="4"/>
  </r>
  <r>
    <x v="718"/>
    <x v="1"/>
    <x v="5"/>
    <n v="43150"/>
    <x v="1"/>
    <x v="4"/>
  </r>
  <r>
    <x v="719"/>
    <x v="0"/>
    <x v="10"/>
    <n v="43110"/>
    <x v="0"/>
    <x v="0"/>
  </r>
  <r>
    <x v="720"/>
    <x v="0"/>
    <x v="6"/>
    <n v="43020"/>
    <x v="2"/>
    <x v="0"/>
  </r>
  <r>
    <x v="721"/>
    <x v="1"/>
    <x v="8"/>
    <n v="42990"/>
    <x v="2"/>
    <x v="0"/>
  </r>
  <r>
    <x v="722"/>
    <x v="0"/>
    <x v="4"/>
    <n v="42970"/>
    <x v="0"/>
    <x v="2"/>
  </r>
  <r>
    <x v="723"/>
    <x v="2"/>
    <x v="7"/>
    <n v="42950"/>
    <x v="1"/>
    <x v="3"/>
  </r>
  <r>
    <x v="724"/>
    <x v="0"/>
    <x v="3"/>
    <n v="42820"/>
    <x v="2"/>
    <x v="0"/>
  </r>
  <r>
    <x v="725"/>
    <x v="0"/>
    <x v="1"/>
    <n v="42730"/>
    <x v="0"/>
    <x v="0"/>
  </r>
  <r>
    <x v="726"/>
    <x v="0"/>
    <x v="8"/>
    <n v="42380"/>
    <x v="2"/>
    <x v="2"/>
  </r>
  <r>
    <x v="727"/>
    <x v="0"/>
    <x v="3"/>
    <n v="42310"/>
    <x v="1"/>
    <x v="1"/>
  </r>
  <r>
    <x v="728"/>
    <x v="1"/>
    <x v="6"/>
    <n v="42240"/>
    <x v="1"/>
    <x v="4"/>
  </r>
  <r>
    <x v="729"/>
    <x v="0"/>
    <x v="3"/>
    <n v="42160"/>
    <x v="0"/>
    <x v="4"/>
  </r>
  <r>
    <x v="729"/>
    <x v="0"/>
    <x v="3"/>
    <n v="42160"/>
    <x v="1"/>
    <x v="0"/>
  </r>
  <r>
    <x v="730"/>
    <x v="0"/>
    <x v="5"/>
    <n v="41980"/>
    <x v="0"/>
    <x v="0"/>
  </r>
  <r>
    <x v="731"/>
    <x v="0"/>
    <x v="9"/>
    <n v="41930"/>
    <x v="0"/>
    <x v="0"/>
  </r>
  <r>
    <x v="731"/>
    <x v="0"/>
    <x v="9"/>
    <n v="41930"/>
    <x v="1"/>
    <x v="3"/>
  </r>
  <r>
    <x v="732"/>
    <x v="1"/>
    <x v="3"/>
    <n v="41910"/>
    <x v="0"/>
    <x v="3"/>
  </r>
  <r>
    <x v="733"/>
    <x v="1"/>
    <x v="10"/>
    <n v="41790"/>
    <x v="1"/>
    <x v="0"/>
  </r>
  <r>
    <x v="734"/>
    <x v="0"/>
    <x v="2"/>
    <n v="41700"/>
    <x v="0"/>
    <x v="2"/>
  </r>
  <r>
    <x v="735"/>
    <x v="1"/>
    <x v="5"/>
    <n v="41670"/>
    <x v="0"/>
    <x v="0"/>
  </r>
  <r>
    <x v="736"/>
    <x v="0"/>
    <x v="1"/>
    <n v="41600"/>
    <x v="1"/>
    <x v="1"/>
  </r>
  <r>
    <x v="737"/>
    <x v="0"/>
    <x v="5"/>
    <n v="41600"/>
    <x v="1"/>
    <x v="2"/>
  </r>
  <r>
    <x v="736"/>
    <x v="0"/>
    <x v="1"/>
    <n v="41600"/>
    <x v="2"/>
    <x v="3"/>
  </r>
  <r>
    <x v="738"/>
    <x v="0"/>
    <x v="2"/>
    <n v="41570"/>
    <x v="1"/>
    <x v="2"/>
  </r>
  <r>
    <x v="739"/>
    <x v="1"/>
    <x v="11"/>
    <n v="41420"/>
    <x v="1"/>
    <x v="2"/>
  </r>
  <r>
    <x v="740"/>
    <x v="0"/>
    <x v="3"/>
    <n v="41220"/>
    <x v="0"/>
    <x v="0"/>
  </r>
  <r>
    <x v="741"/>
    <x v="0"/>
    <x v="8"/>
    <n v="41160"/>
    <x v="0"/>
    <x v="0"/>
  </r>
  <r>
    <x v="741"/>
    <x v="0"/>
    <x v="8"/>
    <n v="41160"/>
    <x v="1"/>
    <x v="2"/>
  </r>
  <r>
    <x v="742"/>
    <x v="1"/>
    <x v="3"/>
    <n v="41140"/>
    <x v="0"/>
    <x v="0"/>
  </r>
  <r>
    <x v="743"/>
    <x v="1"/>
    <x v="10"/>
    <n v="40980"/>
    <x v="2"/>
    <x v="5"/>
  </r>
  <r>
    <x v="744"/>
    <x v="0"/>
    <x v="11"/>
    <n v="40910"/>
    <x v="1"/>
    <x v="3"/>
  </r>
  <r>
    <x v="745"/>
    <x v="1"/>
    <x v="2"/>
    <n v="40770"/>
    <x v="1"/>
    <x v="0"/>
  </r>
  <r>
    <x v="746"/>
    <x v="1"/>
    <x v="4"/>
    <n v="40750"/>
    <x v="0"/>
    <x v="5"/>
  </r>
  <r>
    <x v="747"/>
    <x v="0"/>
    <x v="7"/>
    <n v="40560"/>
    <x v="0"/>
    <x v="3"/>
  </r>
  <r>
    <x v="748"/>
    <x v="1"/>
    <x v="5"/>
    <n v="40530"/>
    <x v="0"/>
    <x v="0"/>
  </r>
  <r>
    <x v="749"/>
    <x v="1"/>
    <x v="2"/>
    <n v="40450"/>
    <x v="2"/>
    <x v="0"/>
  </r>
  <r>
    <x v="750"/>
    <x v="1"/>
    <x v="11"/>
    <n v="40400"/>
    <x v="1"/>
    <x v="4"/>
  </r>
  <r>
    <x v="751"/>
    <x v="1"/>
    <x v="4"/>
    <n v="40270"/>
    <x v="2"/>
    <x v="0"/>
  </r>
  <r>
    <x v="752"/>
    <x v="1"/>
    <x v="5"/>
    <n v="39970"/>
    <x v="2"/>
    <x v="0"/>
  </r>
  <r>
    <x v="753"/>
    <x v="1"/>
    <x v="10"/>
    <n v="39960"/>
    <x v="1"/>
    <x v="0"/>
  </r>
  <r>
    <x v="754"/>
    <x v="0"/>
    <x v="0"/>
    <n v="39940"/>
    <x v="0"/>
    <x v="0"/>
  </r>
  <r>
    <x v="755"/>
    <x v="1"/>
    <x v="7"/>
    <n v="39780"/>
    <x v="0"/>
    <x v="1"/>
  </r>
  <r>
    <x v="756"/>
    <x v="0"/>
    <x v="1"/>
    <n v="39750"/>
    <x v="2"/>
    <x v="0"/>
  </r>
  <r>
    <x v="757"/>
    <x v="0"/>
    <x v="11"/>
    <n v="39700"/>
    <x v="0"/>
    <x v="0"/>
  </r>
  <r>
    <x v="758"/>
    <x v="0"/>
    <x v="8"/>
    <n v="39680"/>
    <x v="1"/>
    <x v="3"/>
  </r>
  <r>
    <x v="759"/>
    <x v="0"/>
    <x v="8"/>
    <n v="39650"/>
    <x v="1"/>
    <x v="0"/>
  </r>
  <r>
    <x v="760"/>
    <x v="0"/>
    <x v="9"/>
    <n v="39540"/>
    <x v="0"/>
    <x v="0"/>
  </r>
  <r>
    <x v="761"/>
    <x v="0"/>
    <x v="9"/>
    <n v="39340"/>
    <x v="2"/>
    <x v="2"/>
  </r>
  <r>
    <x v="762"/>
    <x v="0"/>
    <x v="5"/>
    <n v="38930"/>
    <x v="1"/>
    <x v="0"/>
  </r>
  <r>
    <x v="763"/>
    <x v="1"/>
    <x v="0"/>
    <n v="38830"/>
    <x v="2"/>
    <x v="2"/>
  </r>
  <r>
    <x v="764"/>
    <x v="1"/>
    <x v="10"/>
    <n v="38730"/>
    <x v="1"/>
    <x v="0"/>
  </r>
  <r>
    <x v="765"/>
    <x v="1"/>
    <x v="10"/>
    <n v="38520"/>
    <x v="0"/>
    <x v="3"/>
  </r>
  <r>
    <x v="766"/>
    <x v="0"/>
    <x v="2"/>
    <n v="38440"/>
    <x v="0"/>
    <x v="0"/>
  </r>
  <r>
    <x v="766"/>
    <x v="0"/>
    <x v="2"/>
    <n v="38440"/>
    <x v="1"/>
    <x v="3"/>
  </r>
  <r>
    <x v="767"/>
    <x v="1"/>
    <x v="6"/>
    <n v="38330"/>
    <x v="0"/>
    <x v="0"/>
  </r>
  <r>
    <x v="768"/>
    <x v="0"/>
    <x v="10"/>
    <n v="38250"/>
    <x v="2"/>
    <x v="0"/>
  </r>
  <r>
    <x v="769"/>
    <x v="0"/>
    <x v="9"/>
    <n v="38240"/>
    <x v="2"/>
    <x v="1"/>
  </r>
  <r>
    <x v="770"/>
    <x v="1"/>
    <x v="1"/>
    <n v="38030"/>
    <x v="1"/>
    <x v="0"/>
  </r>
  <r>
    <x v="771"/>
    <x v="1"/>
    <x v="3"/>
    <n v="37920"/>
    <x v="1"/>
    <x v="0"/>
  </r>
  <r>
    <x v="771"/>
    <x v="1"/>
    <x v="3"/>
    <n v="37920"/>
    <x v="1"/>
    <x v="1"/>
  </r>
  <r>
    <x v="772"/>
    <x v="0"/>
    <x v="1"/>
    <n v="37900"/>
    <x v="1"/>
    <x v="2"/>
  </r>
  <r>
    <x v="773"/>
    <x v="0"/>
    <x v="10"/>
    <n v="37840"/>
    <x v="2"/>
    <x v="3"/>
  </r>
  <r>
    <x v="774"/>
    <x v="1"/>
    <x v="7"/>
    <n v="37800"/>
    <x v="0"/>
    <x v="0"/>
  </r>
  <r>
    <x v="775"/>
    <x v="1"/>
    <x v="2"/>
    <n v="37550"/>
    <x v="1"/>
    <x v="0"/>
  </r>
  <r>
    <x v="776"/>
    <x v="1"/>
    <x v="4"/>
    <n v="37360"/>
    <x v="0"/>
    <x v="0"/>
  </r>
  <r>
    <x v="777"/>
    <x v="0"/>
    <x v="5"/>
    <n v="37130"/>
    <x v="0"/>
    <x v="1"/>
  </r>
  <r>
    <x v="778"/>
    <x v="1"/>
    <x v="10"/>
    <n v="37110"/>
    <x v="2"/>
    <x v="0"/>
  </r>
  <r>
    <x v="779"/>
    <x v="1"/>
    <x v="6"/>
    <n v="37060"/>
    <x v="2"/>
    <x v="0"/>
  </r>
  <r>
    <x v="780"/>
    <x v="0"/>
    <x v="7"/>
    <n v="37020"/>
    <x v="2"/>
    <x v="0"/>
  </r>
  <r>
    <x v="781"/>
    <x v="0"/>
    <x v="4"/>
    <n v="36920"/>
    <x v="2"/>
    <x v="0"/>
  </r>
  <r>
    <x v="782"/>
    <x v="1"/>
    <x v="8"/>
    <n v="36880"/>
    <x v="2"/>
    <x v="2"/>
  </r>
  <r>
    <x v="783"/>
    <x v="0"/>
    <x v="11"/>
    <n v="36860"/>
    <x v="0"/>
    <x v="3"/>
  </r>
  <r>
    <x v="784"/>
    <x v="0"/>
    <x v="9"/>
    <n v="36820"/>
    <x v="1"/>
    <x v="2"/>
  </r>
  <r>
    <x v="785"/>
    <x v="0"/>
    <x v="10"/>
    <n v="36740"/>
    <x v="2"/>
    <x v="0"/>
  </r>
  <r>
    <x v="786"/>
    <x v="1"/>
    <x v="6"/>
    <n v="36710"/>
    <x v="1"/>
    <x v="0"/>
  </r>
  <r>
    <x v="787"/>
    <x v="1"/>
    <x v="0"/>
    <n v="36550"/>
    <x v="2"/>
    <x v="0"/>
  </r>
  <r>
    <x v="788"/>
    <x v="1"/>
    <x v="5"/>
    <n v="36540"/>
    <x v="2"/>
    <x v="2"/>
  </r>
  <r>
    <x v="789"/>
    <x v="2"/>
    <x v="2"/>
    <n v="36480"/>
    <x v="1"/>
    <x v="0"/>
  </r>
  <r>
    <x v="790"/>
    <x v="0"/>
    <x v="8"/>
    <n v="36460"/>
    <x v="1"/>
    <x v="2"/>
  </r>
  <r>
    <x v="791"/>
    <x v="1"/>
    <x v="2"/>
    <n v="36370"/>
    <x v="0"/>
    <x v="2"/>
  </r>
  <r>
    <x v="792"/>
    <x v="0"/>
    <x v="0"/>
    <n v="36150"/>
    <x v="2"/>
    <x v="3"/>
  </r>
  <r>
    <x v="793"/>
    <x v="1"/>
    <x v="11"/>
    <n v="36040"/>
    <x v="1"/>
    <x v="0"/>
  </r>
  <r>
    <x v="794"/>
    <x v="0"/>
    <x v="2"/>
    <n v="35990"/>
    <x v="1"/>
    <x v="0"/>
  </r>
  <r>
    <x v="795"/>
    <x v="0"/>
    <x v="11"/>
    <n v="35980"/>
    <x v="0"/>
    <x v="4"/>
  </r>
  <r>
    <x v="795"/>
    <x v="0"/>
    <x v="11"/>
    <n v="35980"/>
    <x v="0"/>
    <x v="2"/>
  </r>
  <r>
    <x v="796"/>
    <x v="1"/>
    <x v="0"/>
    <n v="35940"/>
    <x v="1"/>
    <x v="2"/>
  </r>
  <r>
    <x v="797"/>
    <x v="0"/>
    <x v="8"/>
    <n v="35940"/>
    <x v="2"/>
    <x v="0"/>
  </r>
  <r>
    <x v="797"/>
    <x v="0"/>
    <x v="8"/>
    <n v="35940"/>
    <x v="0"/>
    <x v="3"/>
  </r>
  <r>
    <x v="798"/>
    <x v="0"/>
    <x v="9"/>
    <n v="35930"/>
    <x v="1"/>
    <x v="0"/>
  </r>
  <r>
    <x v="799"/>
    <x v="1"/>
    <x v="2"/>
    <n v="35830"/>
    <x v="2"/>
    <x v="0"/>
  </r>
  <r>
    <x v="800"/>
    <x v="0"/>
    <x v="6"/>
    <n v="35830"/>
    <x v="2"/>
    <x v="0"/>
  </r>
  <r>
    <x v="801"/>
    <x v="1"/>
    <x v="9"/>
    <n v="35740"/>
    <x v="2"/>
    <x v="2"/>
  </r>
  <r>
    <x v="802"/>
    <x v="0"/>
    <x v="8"/>
    <n v="35670"/>
    <x v="2"/>
    <x v="0"/>
  </r>
  <r>
    <x v="803"/>
    <x v="0"/>
    <x v="0"/>
    <n v="35440"/>
    <x v="1"/>
    <x v="2"/>
  </r>
  <r>
    <x v="804"/>
    <x v="1"/>
    <x v="2"/>
    <n v="35010"/>
    <x v="2"/>
    <x v="0"/>
  </r>
  <r>
    <x v="805"/>
    <x v="0"/>
    <x v="5"/>
    <n v="34980"/>
    <x v="0"/>
    <x v="2"/>
  </r>
  <r>
    <x v="806"/>
    <x v="0"/>
    <x v="8"/>
    <n v="34830"/>
    <x v="2"/>
    <x v="0"/>
  </r>
  <r>
    <x v="807"/>
    <x v="1"/>
    <x v="8"/>
    <n v="34650"/>
    <x v="1"/>
    <x v="0"/>
  </r>
  <r>
    <x v="808"/>
    <x v="2"/>
    <x v="5"/>
    <n v="34620"/>
    <x v="2"/>
    <x v="4"/>
  </r>
  <r>
    <x v="809"/>
    <x v="0"/>
    <x v="7"/>
    <n v="34500"/>
    <x v="1"/>
    <x v="1"/>
  </r>
  <r>
    <x v="810"/>
    <x v="0"/>
    <x v="2"/>
    <n v="34470"/>
    <x v="1"/>
    <x v="2"/>
  </r>
  <r>
    <x v="811"/>
    <x v="1"/>
    <x v="0"/>
    <n v="34080"/>
    <x v="2"/>
    <x v="1"/>
  </r>
  <r>
    <x v="812"/>
    <x v="0"/>
    <x v="8"/>
    <n v="33960"/>
    <x v="0"/>
    <x v="1"/>
  </r>
  <r>
    <x v="813"/>
    <x v="0"/>
    <x v="1"/>
    <n v="33920"/>
    <x v="2"/>
    <x v="0"/>
  </r>
  <r>
    <x v="814"/>
    <x v="1"/>
    <x v="9"/>
    <n v="33890"/>
    <x v="1"/>
    <x v="0"/>
  </r>
  <r>
    <x v="815"/>
    <x v="1"/>
    <x v="1"/>
    <n v="33840"/>
    <x v="0"/>
    <x v="1"/>
  </r>
  <r>
    <x v="816"/>
    <x v="0"/>
    <x v="8"/>
    <n v="33800"/>
    <x v="1"/>
    <x v="0"/>
  </r>
  <r>
    <x v="817"/>
    <x v="0"/>
    <x v="0"/>
    <n v="33760"/>
    <x v="1"/>
    <x v="0"/>
  </r>
  <r>
    <x v="818"/>
    <x v="0"/>
    <x v="7"/>
    <n v="33630"/>
    <x v="1"/>
    <x v="3"/>
  </r>
  <r>
    <x v="819"/>
    <x v="1"/>
    <x v="9"/>
    <n v="33560"/>
    <x v="2"/>
    <x v="0"/>
  </r>
  <r>
    <x v="820"/>
    <x v="1"/>
    <x v="10"/>
    <n v="33410"/>
    <x v="2"/>
    <x v="0"/>
  </r>
  <r>
    <x v="821"/>
    <x v="0"/>
    <x v="6"/>
    <n v="33050"/>
    <x v="1"/>
    <x v="0"/>
  </r>
  <r>
    <x v="822"/>
    <x v="0"/>
    <x v="7"/>
    <n v="33030"/>
    <x v="0"/>
    <x v="2"/>
  </r>
  <r>
    <x v="823"/>
    <x v="1"/>
    <x v="10"/>
    <n v="32980"/>
    <x v="0"/>
    <x v="1"/>
  </r>
  <r>
    <x v="824"/>
    <x v="1"/>
    <x v="5"/>
    <n v="32810"/>
    <x v="2"/>
    <x v="0"/>
  </r>
  <r>
    <x v="825"/>
    <x v="0"/>
    <x v="5"/>
    <n v="32720"/>
    <x v="2"/>
    <x v="0"/>
  </r>
  <r>
    <x v="826"/>
    <x v="1"/>
    <x v="4"/>
    <n v="32620"/>
    <x v="2"/>
    <x v="2"/>
  </r>
  <r>
    <x v="827"/>
    <x v="1"/>
    <x v="5"/>
    <n v="32500"/>
    <x v="1"/>
    <x v="3"/>
  </r>
  <r>
    <x v="828"/>
    <x v="0"/>
    <x v="10"/>
    <n v="32500"/>
    <x v="0"/>
    <x v="0"/>
  </r>
  <r>
    <x v="829"/>
    <x v="0"/>
    <x v="3"/>
    <n v="32270"/>
    <x v="1"/>
    <x v="0"/>
  </r>
  <r>
    <x v="830"/>
    <x v="1"/>
    <x v="9"/>
    <n v="32190"/>
    <x v="2"/>
    <x v="0"/>
  </r>
  <r>
    <x v="831"/>
    <x v="0"/>
    <x v="11"/>
    <n v="32140"/>
    <x v="2"/>
    <x v="2"/>
  </r>
  <r>
    <x v="832"/>
    <x v="0"/>
    <x v="2"/>
    <n v="31920"/>
    <x v="2"/>
    <x v="0"/>
  </r>
  <r>
    <x v="833"/>
    <x v="0"/>
    <x v="2"/>
    <n v="31830"/>
    <x v="0"/>
    <x v="0"/>
  </r>
  <r>
    <x v="834"/>
    <x v="1"/>
    <x v="4"/>
    <n v="31820"/>
    <x v="0"/>
    <x v="0"/>
  </r>
  <r>
    <x v="835"/>
    <x v="1"/>
    <x v="3"/>
    <n v="31630"/>
    <x v="2"/>
    <x v="3"/>
  </r>
  <r>
    <x v="836"/>
    <x v="1"/>
    <x v="2"/>
    <n v="31280"/>
    <x v="1"/>
    <x v="0"/>
  </r>
  <r>
    <x v="837"/>
    <x v="1"/>
    <x v="2"/>
    <n v="31240"/>
    <x v="1"/>
    <x v="3"/>
  </r>
  <r>
    <x v="838"/>
    <x v="0"/>
    <x v="8"/>
    <n v="31200"/>
    <x v="1"/>
    <x v="5"/>
  </r>
  <r>
    <x v="839"/>
    <x v="0"/>
    <x v="3"/>
    <n v="31170"/>
    <x v="1"/>
    <x v="0"/>
  </r>
  <r>
    <x v="840"/>
    <x v="0"/>
    <x v="10"/>
    <n v="31090"/>
    <x v="0"/>
    <x v="0"/>
  </r>
  <r>
    <x v="840"/>
    <x v="0"/>
    <x v="10"/>
    <n v="31090"/>
    <x v="2"/>
    <x v="0"/>
  </r>
  <r>
    <x v="841"/>
    <x v="0"/>
    <x v="4"/>
    <n v="31050"/>
    <x v="2"/>
    <x v="2"/>
  </r>
  <r>
    <x v="842"/>
    <x v="0"/>
    <x v="10"/>
    <n v="31040"/>
    <x v="1"/>
    <x v="2"/>
  </r>
  <r>
    <x v="843"/>
    <x v="0"/>
    <x v="7"/>
    <n v="31020"/>
    <x v="0"/>
    <x v="0"/>
  </r>
  <r>
    <x v="844"/>
    <x v="0"/>
    <x v="11"/>
    <n v="31020"/>
    <x v="1"/>
    <x v="0"/>
  </r>
  <r>
    <x v="845"/>
    <x v="0"/>
    <x v="3"/>
    <n v="30940"/>
    <x v="2"/>
    <x v="5"/>
  </r>
  <r>
    <x v="846"/>
    <x v="0"/>
    <x v="11"/>
    <n v="30250"/>
    <x v="2"/>
    <x v="0"/>
  </r>
  <r>
    <x v="847"/>
    <x v="1"/>
    <x v="6"/>
    <n v="30080"/>
    <x v="1"/>
    <x v="0"/>
  </r>
  <r>
    <x v="848"/>
    <x v="0"/>
    <x v="5"/>
    <n v="30000"/>
    <x v="2"/>
    <x v="0"/>
  </r>
  <r>
    <x v="849"/>
    <x v="0"/>
    <x v="6"/>
    <n v="30000"/>
    <x v="2"/>
    <x v="0"/>
  </r>
  <r>
    <x v="850"/>
    <x v="0"/>
    <x v="10"/>
    <n v="29970"/>
    <x v="2"/>
    <x v="0"/>
  </r>
  <r>
    <x v="851"/>
    <x v="0"/>
    <x v="7"/>
    <n v="29890"/>
    <x v="2"/>
    <x v="2"/>
  </r>
  <r>
    <x v="852"/>
    <x v="1"/>
    <x v="11"/>
    <n v="29880"/>
    <x v="0"/>
    <x v="5"/>
  </r>
  <r>
    <x v="853"/>
    <x v="0"/>
    <x v="8"/>
    <n v="29810"/>
    <x v="2"/>
    <x v="0"/>
  </r>
  <r>
    <x v="854"/>
    <x v="1"/>
    <x v="10"/>
    <n v="29770"/>
    <x v="0"/>
    <x v="2"/>
  </r>
  <r>
    <x v="854"/>
    <x v="1"/>
    <x v="10"/>
    <n v="29770"/>
    <x v="1"/>
    <x v="4"/>
  </r>
  <r>
    <x v="855"/>
    <x v="0"/>
    <x v="3"/>
    <n v="29670"/>
    <x v="0"/>
    <x v="4"/>
  </r>
  <r>
    <x v="856"/>
    <x v="1"/>
    <x v="2"/>
    <n v="29610"/>
    <x v="1"/>
    <x v="0"/>
  </r>
  <r>
    <x v="857"/>
    <x v="0"/>
    <x v="0"/>
    <n v="29610"/>
    <x v="1"/>
    <x v="0"/>
  </r>
  <r>
    <x v="858"/>
    <x v="1"/>
    <x v="9"/>
    <n v="29590"/>
    <x v="2"/>
    <x v="2"/>
  </r>
  <r>
    <x v="859"/>
    <x v="0"/>
    <x v="4"/>
    <n v="29530"/>
    <x v="2"/>
    <x v="5"/>
  </r>
  <r>
    <x v="860"/>
    <x v="1"/>
    <x v="7"/>
    <n v="29530"/>
    <x v="0"/>
    <x v="1"/>
  </r>
  <r>
    <x v="861"/>
    <x v="0"/>
    <x v="10"/>
    <n v="29490"/>
    <x v="1"/>
    <x v="1"/>
  </r>
  <r>
    <x v="862"/>
    <x v="1"/>
    <x v="8"/>
    <n v="29420"/>
    <x v="2"/>
    <x v="0"/>
  </r>
  <r>
    <x v="863"/>
    <x v="1"/>
    <x v="3"/>
    <n v="29330"/>
    <x v="2"/>
    <x v="0"/>
  </r>
  <r>
    <x v="864"/>
    <x v="0"/>
    <x v="2"/>
    <n v="29080"/>
    <x v="2"/>
    <x v="0"/>
  </r>
  <r>
    <x v="865"/>
    <x v="0"/>
    <x v="6"/>
    <n v="28970"/>
    <x v="0"/>
    <x v="4"/>
  </r>
  <r>
    <x v="866"/>
    <x v="1"/>
    <x v="3"/>
    <n v="28870"/>
    <x v="2"/>
    <x v="0"/>
  </r>
  <r>
    <x v="867"/>
    <x v="0"/>
    <x v="5"/>
    <n v="28870"/>
    <x v="1"/>
    <x v="4"/>
  </r>
  <r>
    <x v="868"/>
    <x v="1"/>
    <x v="10"/>
    <n v="28580"/>
    <x v="1"/>
    <x v="0"/>
  </r>
  <r>
    <x v="869"/>
    <x v="1"/>
    <x v="10"/>
    <n v="28480"/>
    <x v="2"/>
    <x v="2"/>
  </r>
  <r>
    <x v="869"/>
    <x v="1"/>
    <x v="10"/>
    <n v="28480"/>
    <x v="2"/>
    <x v="3"/>
  </r>
  <r>
    <x v="870"/>
    <x v="1"/>
    <x v="8"/>
    <n v="28330"/>
    <x v="0"/>
    <x v="5"/>
  </r>
  <r>
    <x v="871"/>
    <x v="0"/>
    <x v="3"/>
    <n v="28310"/>
    <x v="1"/>
    <x v="0"/>
  </r>
  <r>
    <x v="872"/>
    <x v="1"/>
    <x v="11"/>
    <n v="28160"/>
    <x v="1"/>
    <x v="1"/>
  </r>
  <r>
    <x v="873"/>
    <x v="1"/>
    <x v="11"/>
    <n v="28130"/>
    <x v="1"/>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D58BC43-705E-4378-9D97-982904DCF37B}" name="PivotTable16" cacheId="3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G33:H37" firstHeaderRow="1" firstDataRow="1" firstDataCol="1"/>
  <pivotFields count="6">
    <pivotField showAll="0">
      <items count="875">
        <item x="31"/>
        <item x="551"/>
        <item x="399"/>
        <item x="825"/>
        <item x="446"/>
        <item x="873"/>
        <item x="523"/>
        <item x="234"/>
        <item x="700"/>
        <item x="741"/>
        <item x="828"/>
        <item x="670"/>
        <item x="275"/>
        <item x="322"/>
        <item x="383"/>
        <item x="775"/>
        <item x="114"/>
        <item x="347"/>
        <item x="298"/>
        <item x="54"/>
        <item x="368"/>
        <item x="467"/>
        <item x="266"/>
        <item x="566"/>
        <item x="416"/>
        <item x="565"/>
        <item x="56"/>
        <item x="777"/>
        <item x="561"/>
        <item x="487"/>
        <item x="64"/>
        <item x="514"/>
        <item x="482"/>
        <item x="334"/>
        <item x="789"/>
        <item x="384"/>
        <item x="182"/>
        <item x="739"/>
        <item x="614"/>
        <item x="158"/>
        <item x="224"/>
        <item x="773"/>
        <item x="276"/>
        <item x="136"/>
        <item x="478"/>
        <item x="195"/>
        <item x="472"/>
        <item x="369"/>
        <item x="80"/>
        <item x="621"/>
        <item x="32"/>
        <item x="832"/>
        <item x="216"/>
        <item x="696"/>
        <item x="477"/>
        <item x="491"/>
        <item x="653"/>
        <item x="307"/>
        <item x="509"/>
        <item x="211"/>
        <item x="378"/>
        <item x="2"/>
        <item x="167"/>
        <item x="766"/>
        <item x="86"/>
        <item x="219"/>
        <item x="524"/>
        <item x="242"/>
        <item x="751"/>
        <item x="540"/>
        <item x="750"/>
        <item x="484"/>
        <item x="471"/>
        <item x="254"/>
        <item x="817"/>
        <item x="107"/>
        <item x="47"/>
        <item x="553"/>
        <item x="185"/>
        <item x="145"/>
        <item x="582"/>
        <item x="205"/>
        <item x="829"/>
        <item x="159"/>
        <item x="465"/>
        <item x="87"/>
        <item x="295"/>
        <item x="132"/>
        <item x="10"/>
        <item x="679"/>
        <item x="394"/>
        <item x="506"/>
        <item x="319"/>
        <item x="55"/>
        <item x="758"/>
        <item x="743"/>
        <item x="59"/>
        <item x="283"/>
        <item x="299"/>
        <item x="834"/>
        <item x="790"/>
        <item x="39"/>
        <item x="42"/>
        <item x="600"/>
        <item x="587"/>
        <item x="485"/>
        <item x="190"/>
        <item x="607"/>
        <item x="453"/>
        <item x="854"/>
        <item x="448"/>
        <item x="244"/>
        <item x="74"/>
        <item x="411"/>
        <item x="793"/>
        <item x="494"/>
        <item x="424"/>
        <item x="549"/>
        <item x="802"/>
        <item x="27"/>
        <item x="139"/>
        <item x="110"/>
        <item x="763"/>
        <item x="429"/>
        <item x="842"/>
        <item x="590"/>
        <item x="115"/>
        <item x="622"/>
        <item x="419"/>
        <item x="18"/>
        <item x="797"/>
        <item x="613"/>
        <item x="853"/>
        <item x="34"/>
        <item x="624"/>
        <item x="708"/>
        <item x="420"/>
        <item x="734"/>
        <item x="695"/>
        <item x="30"/>
        <item x="279"/>
        <item x="578"/>
        <item x="619"/>
        <item x="572"/>
        <item x="91"/>
        <item x="4"/>
        <item x="157"/>
        <item x="392"/>
        <item x="781"/>
        <item x="868"/>
        <item x="470"/>
        <item x="658"/>
        <item x="686"/>
        <item x="75"/>
        <item x="733"/>
        <item x="710"/>
        <item x="663"/>
        <item x="246"/>
        <item x="7"/>
        <item x="96"/>
        <item x="390"/>
        <item x="251"/>
        <item x="16"/>
        <item x="236"/>
        <item x="606"/>
        <item x="313"/>
        <item x="845"/>
        <item x="124"/>
        <item x="556"/>
        <item x="160"/>
        <item x="801"/>
        <item x="294"/>
        <item x="271"/>
        <item x="612"/>
        <item x="435"/>
        <item x="200"/>
        <item x="168"/>
        <item x="296"/>
        <item x="201"/>
        <item x="247"/>
        <item x="616"/>
        <item x="618"/>
        <item x="57"/>
        <item x="431"/>
        <item x="597"/>
        <item x="648"/>
        <item x="747"/>
        <item x="348"/>
        <item x="177"/>
        <item x="8"/>
        <item x="726"/>
        <item x="187"/>
        <item x="23"/>
        <item x="433"/>
        <item x="217"/>
        <item x="594"/>
        <item x="531"/>
        <item x="526"/>
        <item x="426"/>
        <item x="480"/>
        <item x="680"/>
        <item x="713"/>
        <item x="463"/>
        <item x="442"/>
        <item x="738"/>
        <item x="450"/>
        <item x="504"/>
        <item x="699"/>
        <item x="570"/>
        <item x="633"/>
        <item x="327"/>
        <item x="189"/>
        <item x="542"/>
        <item x="546"/>
        <item x="656"/>
        <item x="209"/>
        <item x="370"/>
        <item x="278"/>
        <item x="103"/>
        <item x="539"/>
        <item x="29"/>
        <item x="755"/>
        <item x="70"/>
        <item x="111"/>
        <item x="654"/>
        <item x="692"/>
        <item x="207"/>
        <item x="457"/>
        <item x="757"/>
        <item x="814"/>
        <item x="518"/>
        <item x="687"/>
        <item x="515"/>
        <item x="455"/>
        <item x="417"/>
        <item x="362"/>
        <item x="268"/>
        <item x="414"/>
        <item x="840"/>
        <item x="752"/>
        <item x="388"/>
        <item x="208"/>
        <item x="640"/>
        <item x="737"/>
        <item x="512"/>
        <item x="666"/>
        <item x="520"/>
        <item x="849"/>
        <item x="180"/>
        <item x="102"/>
        <item x="406"/>
        <item x="730"/>
        <item x="41"/>
        <item x="715"/>
        <item x="558"/>
        <item x="175"/>
        <item x="729"/>
        <item x="349"/>
        <item x="61"/>
        <item x="166"/>
        <item x="232"/>
        <item x="595"/>
        <item x="510"/>
        <item x="6"/>
        <item x="682"/>
        <item x="204"/>
        <item x="304"/>
        <item x="872"/>
        <item x="569"/>
        <item x="128"/>
        <item x="537"/>
        <item x="45"/>
        <item x="691"/>
        <item x="284"/>
        <item x="214"/>
        <item x="423"/>
        <item x="707"/>
        <item x="836"/>
        <item x="237"/>
        <item x="302"/>
        <item x="769"/>
        <item x="104"/>
        <item x="641"/>
        <item x="434"/>
        <item x="672"/>
        <item x="844"/>
        <item x="855"/>
        <item x="140"/>
        <item x="665"/>
        <item x="830"/>
        <item x="143"/>
        <item x="11"/>
        <item x="554"/>
        <item x="782"/>
        <item x="357"/>
        <item x="274"/>
        <item x="735"/>
        <item x="28"/>
        <item x="5"/>
        <item x="53"/>
        <item x="287"/>
        <item x="231"/>
        <item x="339"/>
        <item x="14"/>
        <item x="591"/>
        <item x="427"/>
        <item x="44"/>
        <item x="596"/>
        <item x="253"/>
        <item x="559"/>
        <item x="519"/>
        <item x="272"/>
        <item x="538"/>
        <item x="846"/>
        <item x="387"/>
        <item x="310"/>
        <item x="225"/>
        <item x="116"/>
        <item x="181"/>
        <item x="798"/>
        <item x="701"/>
        <item x="779"/>
        <item x="367"/>
        <item x="688"/>
        <item x="257"/>
        <item x="857"/>
        <item x="694"/>
        <item x="461"/>
        <item x="678"/>
        <item x="285"/>
        <item x="176"/>
        <item x="532"/>
        <item x="248"/>
        <item x="545"/>
        <item x="659"/>
        <item x="3"/>
        <item x="371"/>
        <item x="127"/>
        <item x="827"/>
        <item x="833"/>
        <item x="20"/>
        <item x="502"/>
        <item x="221"/>
        <item x="43"/>
        <item x="796"/>
        <item x="99"/>
        <item x="138"/>
        <item x="655"/>
        <item x="451"/>
        <item x="293"/>
        <item x="698"/>
        <item x="588"/>
        <item x="577"/>
        <item x="90"/>
        <item x="12"/>
        <item x="522"/>
        <item x="256"/>
        <item x="432"/>
        <item x="454"/>
        <item x="407"/>
        <item x="839"/>
        <item x="564"/>
        <item x="581"/>
        <item x="685"/>
        <item x="95"/>
        <item x="586"/>
        <item x="497"/>
        <item x="389"/>
        <item x="490"/>
        <item x="198"/>
        <item x="79"/>
        <item x="380"/>
        <item x="813"/>
        <item x="645"/>
        <item x="683"/>
        <item x="430"/>
        <item x="667"/>
        <item x="148"/>
        <item x="547"/>
        <item x="530"/>
        <item x="69"/>
        <item x="860"/>
        <item x="379"/>
        <item x="725"/>
        <item x="72"/>
        <item x="33"/>
        <item x="282"/>
        <item x="26"/>
        <item x="816"/>
        <item x="768"/>
        <item x="172"/>
        <item x="474"/>
        <item x="871"/>
        <item x="85"/>
        <item x="740"/>
        <item x="153"/>
        <item x="252"/>
        <item x="35"/>
        <item x="308"/>
        <item x="250"/>
        <item x="58"/>
        <item x="40"/>
        <item x="626"/>
        <item x="511"/>
        <item x="496"/>
        <item x="336"/>
        <item x="89"/>
        <item x="65"/>
        <item x="869"/>
        <item x="493"/>
        <item x="126"/>
        <item x="344"/>
        <item x="441"/>
        <item x="859"/>
        <item x="372"/>
        <item x="792"/>
        <item x="651"/>
        <item x="776"/>
        <item x="382"/>
        <item x="718"/>
        <item x="125"/>
        <item x="360"/>
        <item x="359"/>
        <item x="335"/>
        <item x="395"/>
        <item x="118"/>
        <item x="306"/>
        <item x="649"/>
        <item x="754"/>
        <item x="642"/>
        <item x="800"/>
        <item x="787"/>
        <item x="676"/>
        <item x="821"/>
        <item x="363"/>
        <item x="152"/>
        <item x="194"/>
        <item x="681"/>
        <item x="838"/>
        <item x="25"/>
        <item x="709"/>
        <item x="235"/>
        <item x="534"/>
        <item x="568"/>
        <item x="803"/>
        <item x="765"/>
        <item x="213"/>
        <item x="527"/>
        <item x="507"/>
        <item x="629"/>
        <item x="261"/>
        <item x="218"/>
        <item x="21"/>
        <item x="632"/>
        <item x="772"/>
        <item x="498"/>
        <item x="438"/>
        <item x="761"/>
        <item x="408"/>
        <item x="123"/>
        <item x="396"/>
        <item x="333"/>
        <item x="479"/>
        <item x="415"/>
        <item x="121"/>
        <item x="533"/>
        <item x="721"/>
        <item x="785"/>
        <item x="437"/>
        <item x="183"/>
        <item x="503"/>
        <item x="615"/>
        <item x="316"/>
        <item x="22"/>
        <item x="806"/>
        <item x="60"/>
        <item x="468"/>
        <item x="0"/>
        <item x="120"/>
        <item x="215"/>
        <item x="354"/>
        <item x="249"/>
        <item x="464"/>
        <item x="73"/>
        <item x="788"/>
        <item x="46"/>
        <item x="258"/>
        <item x="529"/>
        <item x="288"/>
        <item x="767"/>
        <item x="634"/>
        <item x="179"/>
        <item x="599"/>
        <item x="51"/>
        <item x="373"/>
        <item x="332"/>
        <item x="500"/>
        <item x="265"/>
        <item x="808"/>
        <item x="223"/>
        <item x="824"/>
        <item x="135"/>
        <item x="36"/>
        <item x="611"/>
        <item x="267"/>
        <item x="202"/>
        <item x="847"/>
        <item x="748"/>
        <item x="488"/>
        <item x="130"/>
        <item x="736"/>
        <item x="684"/>
        <item x="732"/>
        <item x="269"/>
        <item x="92"/>
        <item x="598"/>
        <item x="703"/>
        <item x="764"/>
        <item x="543"/>
        <item x="325"/>
        <item x="660"/>
        <item x="585"/>
        <item x="783"/>
        <item x="749"/>
        <item x="62"/>
        <item x="439"/>
        <item x="270"/>
        <item x="436"/>
        <item x="255"/>
        <item x="643"/>
        <item x="637"/>
        <item x="162"/>
        <item x="169"/>
        <item x="340"/>
        <item x="548"/>
        <item x="71"/>
        <item x="393"/>
        <item x="402"/>
        <item x="412"/>
        <item x="579"/>
        <item x="536"/>
        <item x="807"/>
        <item x="197"/>
        <item x="68"/>
        <item x="473"/>
        <item x="535"/>
        <item x="19"/>
        <item x="410"/>
        <item x="320"/>
        <item x="795"/>
        <item x="456"/>
        <item x="753"/>
        <item x="610"/>
        <item x="229"/>
        <item x="245"/>
        <item x="731"/>
        <item x="628"/>
        <item x="675"/>
        <item x="508"/>
        <item x="571"/>
        <item x="837"/>
        <item x="848"/>
        <item x="602"/>
        <item x="98"/>
        <item x="263"/>
        <item x="728"/>
        <item x="762"/>
        <item x="113"/>
        <item x="727"/>
        <item x="67"/>
        <item x="466"/>
        <item x="861"/>
        <item x="562"/>
        <item x="856"/>
        <item x="584"/>
        <item x="291"/>
        <item x="381"/>
        <item x="459"/>
        <item x="329"/>
        <item x="280"/>
        <item x="81"/>
        <item x="239"/>
        <item x="129"/>
        <item x="163"/>
        <item x="826"/>
        <item x="196"/>
        <item x="376"/>
        <item x="631"/>
        <item x="364"/>
        <item x="109"/>
        <item x="443"/>
        <item x="563"/>
        <item x="385"/>
        <item x="528"/>
        <item x="345"/>
        <item x="375"/>
        <item x="358"/>
        <item x="174"/>
        <item x="704"/>
        <item x="330"/>
        <item x="516"/>
        <item x="780"/>
        <item x="227"/>
        <item x="409"/>
        <item x="321"/>
        <item x="101"/>
        <item x="425"/>
        <item x="499"/>
        <item x="870"/>
        <item x="38"/>
        <item x="356"/>
        <item x="300"/>
        <item x="397"/>
        <item x="361"/>
        <item x="233"/>
        <item x="422"/>
        <item x="76"/>
        <item x="323"/>
        <item x="212"/>
        <item x="147"/>
        <item x="297"/>
        <item x="652"/>
        <item x="646"/>
        <item x="403"/>
        <item x="601"/>
        <item x="693"/>
        <item x="88"/>
        <item x="146"/>
        <item x="850"/>
        <item x="811"/>
        <item x="759"/>
        <item x="661"/>
        <item x="144"/>
        <item x="593"/>
        <item x="77"/>
        <item x="447"/>
        <item x="492"/>
        <item x="576"/>
        <item x="486"/>
        <item x="220"/>
        <item x="544"/>
        <item x="151"/>
        <item x="690"/>
        <item x="142"/>
        <item x="458"/>
        <item x="78"/>
        <item x="149"/>
        <item x="93"/>
        <item x="346"/>
        <item x="517"/>
        <item x="605"/>
        <item x="589"/>
        <item x="805"/>
        <item x="83"/>
        <item x="756"/>
        <item x="243"/>
        <item x="573"/>
        <item x="697"/>
        <item x="289"/>
        <item x="657"/>
        <item x="786"/>
        <item x="97"/>
        <item x="460"/>
        <item x="355"/>
        <item x="723"/>
        <item x="150"/>
        <item x="13"/>
        <item x="636"/>
        <item x="155"/>
        <item x="108"/>
        <item x="580"/>
        <item x="722"/>
        <item x="668"/>
        <item x="119"/>
        <item x="638"/>
        <item x="292"/>
        <item x="604"/>
        <item x="746"/>
        <item x="444"/>
        <item x="771"/>
        <item x="770"/>
        <item x="809"/>
        <item x="644"/>
        <item x="191"/>
        <item x="324"/>
        <item x="662"/>
        <item x="260"/>
        <item x="338"/>
        <item x="819"/>
        <item x="24"/>
        <item x="481"/>
        <item x="742"/>
        <item x="608"/>
        <item x="574"/>
        <item x="863"/>
        <item x="156"/>
        <item x="170"/>
        <item x="835"/>
        <item x="418"/>
        <item x="326"/>
        <item x="462"/>
        <item x="343"/>
        <item x="171"/>
        <item x="134"/>
        <item x="705"/>
        <item x="843"/>
        <item x="184"/>
        <item x="475"/>
        <item x="815"/>
        <item x="664"/>
        <item x="314"/>
        <item x="560"/>
        <item x="100"/>
        <item x="812"/>
        <item x="105"/>
        <item x="154"/>
        <item x="131"/>
        <item x="301"/>
        <item x="745"/>
        <item x="867"/>
        <item x="440"/>
        <item x="273"/>
        <item x="240"/>
        <item x="575"/>
        <item x="48"/>
        <item x="165"/>
        <item x="312"/>
        <item x="277"/>
        <item x="794"/>
        <item x="210"/>
        <item x="186"/>
        <item x="37"/>
        <item x="398"/>
        <item x="17"/>
        <item x="264"/>
        <item x="552"/>
        <item x="674"/>
        <item x="286"/>
        <item x="317"/>
        <item x="178"/>
        <item x="702"/>
        <item x="784"/>
        <item x="117"/>
        <item x="309"/>
        <item x="831"/>
        <item x="262"/>
        <item x="866"/>
        <item x="374"/>
        <item x="377"/>
        <item x="711"/>
        <item x="164"/>
        <item x="714"/>
        <item x="469"/>
        <item x="428"/>
        <item x="567"/>
        <item x="820"/>
        <item x="230"/>
        <item x="122"/>
        <item x="583"/>
        <item x="799"/>
        <item x="609"/>
        <item x="331"/>
        <item x="774"/>
        <item x="716"/>
        <item x="141"/>
        <item x="505"/>
        <item x="386"/>
        <item x="413"/>
        <item x="226"/>
        <item x="161"/>
        <item x="818"/>
        <item x="303"/>
        <item x="804"/>
        <item x="445"/>
        <item x="603"/>
        <item x="188"/>
        <item x="476"/>
        <item x="352"/>
        <item x="281"/>
        <item x="241"/>
        <item x="744"/>
        <item x="404"/>
        <item x="112"/>
        <item x="810"/>
        <item x="52"/>
        <item x="305"/>
        <item x="311"/>
        <item x="555"/>
        <item x="630"/>
        <item x="193"/>
        <item x="328"/>
        <item x="315"/>
        <item x="351"/>
        <item x="671"/>
        <item x="760"/>
        <item x="290"/>
        <item x="673"/>
        <item x="778"/>
        <item x="852"/>
        <item x="851"/>
        <item x="452"/>
        <item x="203"/>
        <item x="199"/>
        <item x="259"/>
        <item x="350"/>
        <item x="689"/>
        <item x="557"/>
        <item x="550"/>
        <item x="706"/>
        <item x="318"/>
        <item x="627"/>
        <item x="9"/>
        <item x="483"/>
        <item x="82"/>
        <item x="620"/>
        <item x="133"/>
        <item x="822"/>
        <item x="1"/>
        <item x="501"/>
        <item x="712"/>
        <item x="206"/>
        <item x="823"/>
        <item x="353"/>
        <item x="228"/>
        <item x="669"/>
        <item x="650"/>
        <item x="49"/>
        <item x="449"/>
        <item x="864"/>
        <item x="137"/>
        <item x="719"/>
        <item x="222"/>
        <item x="862"/>
        <item x="724"/>
        <item x="15"/>
        <item x="366"/>
        <item x="365"/>
        <item x="342"/>
        <item x="106"/>
        <item x="337"/>
        <item x="521"/>
        <item x="617"/>
        <item x="341"/>
        <item x="173"/>
        <item x="541"/>
        <item x="495"/>
        <item x="84"/>
        <item x="401"/>
        <item x="391"/>
        <item x="791"/>
        <item x="865"/>
        <item x="63"/>
        <item x="513"/>
        <item x="66"/>
        <item x="720"/>
        <item x="525"/>
        <item x="623"/>
        <item x="50"/>
        <item x="192"/>
        <item x="717"/>
        <item x="238"/>
        <item x="635"/>
        <item x="489"/>
        <item x="841"/>
        <item x="94"/>
        <item x="400"/>
        <item x="677"/>
        <item x="647"/>
        <item x="858"/>
        <item x="421"/>
        <item x="592"/>
        <item x="405"/>
        <item x="625"/>
        <item x="639"/>
        <item t="default"/>
      </items>
    </pivotField>
    <pivotField axis="axisRow" dataField="1" showAll="0">
      <items count="5">
        <item x="0"/>
        <item m="1" x="3"/>
        <item x="1"/>
        <item x="2"/>
        <item t="default"/>
      </items>
    </pivotField>
    <pivotField showAll="0"/>
    <pivotField numFmtId="43" showAll="0"/>
    <pivotField showAll="0">
      <items count="4">
        <item x="1"/>
        <item x="2"/>
        <item x="0"/>
        <item t="default"/>
      </items>
    </pivotField>
    <pivotField showAll="0"/>
  </pivotFields>
  <rowFields count="1">
    <field x="1"/>
  </rowFields>
  <rowItems count="4">
    <i>
      <x/>
    </i>
    <i>
      <x v="2"/>
    </i>
    <i>
      <x v="3"/>
    </i>
    <i t="grand">
      <x/>
    </i>
  </rowItems>
  <colItems count="1">
    <i/>
  </colItems>
  <dataFields count="1">
    <dataField name="Count of Gender By Region" fld="1" subtotal="count" baseField="0" baseItem="0"/>
  </dataFields>
  <chartFormats count="1">
    <chartFormat chart="6" format="2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7A1C85D9-C6B0-4AB7-8308-BC85B9C56D2C}" name="PivotTable1" cacheId="3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2:B51" firstHeaderRow="1" firstDataRow="1" firstDataCol="1"/>
  <pivotFields count="6">
    <pivotField showAll="0"/>
    <pivotField axis="axisRow" dataField="1" showAll="0">
      <items count="5">
        <item x="0"/>
        <item m="1" x="3"/>
        <item x="1"/>
        <item x="2"/>
        <item t="default"/>
      </items>
    </pivotField>
    <pivotField axis="axisRow" showAll="0">
      <items count="13">
        <item x="0"/>
        <item x="7"/>
        <item x="5"/>
        <item x="8"/>
        <item x="10"/>
        <item x="4"/>
        <item x="2"/>
        <item x="11"/>
        <item x="9"/>
        <item x="3"/>
        <item x="6"/>
        <item x="1"/>
        <item t="default"/>
      </items>
    </pivotField>
    <pivotField numFmtId="43" showAll="0"/>
    <pivotField showAll="0"/>
    <pivotField showAll="0"/>
  </pivotFields>
  <rowFields count="2">
    <field x="2"/>
    <field x="1"/>
  </rowFields>
  <rowItems count="49">
    <i>
      <x/>
    </i>
    <i r="1">
      <x/>
    </i>
    <i r="1">
      <x v="2"/>
    </i>
    <i r="1">
      <x v="3"/>
    </i>
    <i>
      <x v="1"/>
    </i>
    <i r="1">
      <x/>
    </i>
    <i r="1">
      <x v="2"/>
    </i>
    <i r="1">
      <x v="3"/>
    </i>
    <i>
      <x v="2"/>
    </i>
    <i r="1">
      <x/>
    </i>
    <i r="1">
      <x v="2"/>
    </i>
    <i r="1">
      <x v="3"/>
    </i>
    <i>
      <x v="3"/>
    </i>
    <i r="1">
      <x/>
    </i>
    <i r="1">
      <x v="2"/>
    </i>
    <i r="1">
      <x v="3"/>
    </i>
    <i>
      <x v="4"/>
    </i>
    <i r="1">
      <x/>
    </i>
    <i r="1">
      <x v="2"/>
    </i>
    <i r="1">
      <x v="3"/>
    </i>
    <i>
      <x v="5"/>
    </i>
    <i r="1">
      <x/>
    </i>
    <i r="1">
      <x v="2"/>
    </i>
    <i r="1">
      <x v="3"/>
    </i>
    <i>
      <x v="6"/>
    </i>
    <i r="1">
      <x/>
    </i>
    <i r="1">
      <x v="2"/>
    </i>
    <i r="1">
      <x v="3"/>
    </i>
    <i>
      <x v="7"/>
    </i>
    <i r="1">
      <x/>
    </i>
    <i r="1">
      <x v="2"/>
    </i>
    <i r="1">
      <x v="3"/>
    </i>
    <i>
      <x v="8"/>
    </i>
    <i r="1">
      <x/>
    </i>
    <i r="1">
      <x v="2"/>
    </i>
    <i r="1">
      <x v="3"/>
    </i>
    <i>
      <x v="9"/>
    </i>
    <i r="1">
      <x/>
    </i>
    <i r="1">
      <x v="2"/>
    </i>
    <i r="1">
      <x v="3"/>
    </i>
    <i>
      <x v="10"/>
    </i>
    <i r="1">
      <x/>
    </i>
    <i r="1">
      <x v="2"/>
    </i>
    <i r="1">
      <x v="3"/>
    </i>
    <i>
      <x v="11"/>
    </i>
    <i r="1">
      <x/>
    </i>
    <i r="1">
      <x v="2"/>
    </i>
    <i r="1">
      <x v="3"/>
    </i>
    <i t="grand">
      <x/>
    </i>
  </rowItems>
  <colItems count="1">
    <i/>
  </colItems>
  <dataFields count="1">
    <dataField name="Count of Gender"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E042126-70FD-4E26-BE34-72CB0A23471B}" name="PivotTable11" cacheId="3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H2:I27" firstHeaderRow="1" firstDataRow="1" firstDataCol="1"/>
  <pivotFields count="6">
    <pivotField showAll="0"/>
    <pivotField axis="axisRow" dataField="1" showAll="0">
      <items count="5">
        <item x="0"/>
        <item m="1" x="3"/>
        <item x="1"/>
        <item x="2"/>
        <item t="default"/>
      </items>
    </pivotField>
    <pivotField showAll="0"/>
    <pivotField numFmtId="43" showAll="0"/>
    <pivotField showAll="0"/>
    <pivotField axis="axisRow" showAll="0">
      <items count="7">
        <item x="0"/>
        <item x="2"/>
        <item x="1"/>
        <item x="3"/>
        <item x="4"/>
        <item x="5"/>
        <item t="default"/>
      </items>
    </pivotField>
  </pivotFields>
  <rowFields count="2">
    <field x="5"/>
    <field x="1"/>
  </rowFields>
  <rowItems count="25">
    <i>
      <x/>
    </i>
    <i r="1">
      <x/>
    </i>
    <i r="1">
      <x v="2"/>
    </i>
    <i r="1">
      <x v="3"/>
    </i>
    <i>
      <x v="1"/>
    </i>
    <i r="1">
      <x/>
    </i>
    <i r="1">
      <x v="2"/>
    </i>
    <i r="1">
      <x v="3"/>
    </i>
    <i>
      <x v="2"/>
    </i>
    <i r="1">
      <x/>
    </i>
    <i r="1">
      <x v="2"/>
    </i>
    <i r="1">
      <x v="3"/>
    </i>
    <i>
      <x v="3"/>
    </i>
    <i r="1">
      <x/>
    </i>
    <i r="1">
      <x v="2"/>
    </i>
    <i r="1">
      <x v="3"/>
    </i>
    <i>
      <x v="4"/>
    </i>
    <i r="1">
      <x/>
    </i>
    <i r="1">
      <x v="2"/>
    </i>
    <i r="1">
      <x v="3"/>
    </i>
    <i>
      <x v="5"/>
    </i>
    <i r="1">
      <x/>
    </i>
    <i r="1">
      <x v="2"/>
    </i>
    <i r="1">
      <x v="3"/>
    </i>
    <i t="grand">
      <x/>
    </i>
  </rowItems>
  <colItems count="1">
    <i/>
  </colItems>
  <dataFields count="1">
    <dataField name="Count of Gender"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DD7B638-F327-4DE5-B797-79943743ED91}" name="PivotTable15" cacheId="3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N2:O51" firstHeaderRow="1" firstDataRow="1" firstDataCol="1"/>
  <pivotFields count="6">
    <pivotField showAll="0"/>
    <pivotField axis="axisRow" showAll="0">
      <items count="5">
        <item x="0"/>
        <item m="1" x="3"/>
        <item x="1"/>
        <item x="2"/>
        <item t="default"/>
      </items>
    </pivotField>
    <pivotField axis="axisRow" showAll="0">
      <items count="13">
        <item x="0"/>
        <item x="7"/>
        <item x="5"/>
        <item x="8"/>
        <item x="10"/>
        <item x="4"/>
        <item x="2"/>
        <item x="11"/>
        <item x="9"/>
        <item x="3"/>
        <item x="6"/>
        <item x="1"/>
        <item t="default"/>
      </items>
    </pivotField>
    <pivotField dataField="1" numFmtId="43" showAll="0"/>
    <pivotField showAll="0"/>
    <pivotField showAll="0"/>
  </pivotFields>
  <rowFields count="2">
    <field x="2"/>
    <field x="1"/>
  </rowFields>
  <rowItems count="49">
    <i>
      <x/>
    </i>
    <i r="1">
      <x/>
    </i>
    <i r="1">
      <x v="2"/>
    </i>
    <i r="1">
      <x v="3"/>
    </i>
    <i>
      <x v="1"/>
    </i>
    <i r="1">
      <x/>
    </i>
    <i r="1">
      <x v="2"/>
    </i>
    <i r="1">
      <x v="3"/>
    </i>
    <i>
      <x v="2"/>
    </i>
    <i r="1">
      <x/>
    </i>
    <i r="1">
      <x v="2"/>
    </i>
    <i r="1">
      <x v="3"/>
    </i>
    <i>
      <x v="3"/>
    </i>
    <i r="1">
      <x/>
    </i>
    <i r="1">
      <x v="2"/>
    </i>
    <i r="1">
      <x v="3"/>
    </i>
    <i>
      <x v="4"/>
    </i>
    <i r="1">
      <x/>
    </i>
    <i r="1">
      <x v="2"/>
    </i>
    <i r="1">
      <x v="3"/>
    </i>
    <i>
      <x v="5"/>
    </i>
    <i r="1">
      <x/>
    </i>
    <i r="1">
      <x v="2"/>
    </i>
    <i r="1">
      <x v="3"/>
    </i>
    <i>
      <x v="6"/>
    </i>
    <i r="1">
      <x/>
    </i>
    <i r="1">
      <x v="2"/>
    </i>
    <i r="1">
      <x v="3"/>
    </i>
    <i>
      <x v="7"/>
    </i>
    <i r="1">
      <x/>
    </i>
    <i r="1">
      <x v="2"/>
    </i>
    <i r="1">
      <x v="3"/>
    </i>
    <i>
      <x v="8"/>
    </i>
    <i r="1">
      <x/>
    </i>
    <i r="1">
      <x v="2"/>
    </i>
    <i r="1">
      <x v="3"/>
    </i>
    <i>
      <x v="9"/>
    </i>
    <i r="1">
      <x/>
    </i>
    <i r="1">
      <x v="2"/>
    </i>
    <i r="1">
      <x v="3"/>
    </i>
    <i>
      <x v="10"/>
    </i>
    <i r="1">
      <x/>
    </i>
    <i r="1">
      <x v="2"/>
    </i>
    <i r="1">
      <x v="3"/>
    </i>
    <i>
      <x v="11"/>
    </i>
    <i r="1">
      <x/>
    </i>
    <i r="1">
      <x v="2"/>
    </i>
    <i r="1">
      <x v="3"/>
    </i>
    <i t="grand">
      <x/>
    </i>
  </rowItems>
  <colItems count="1">
    <i/>
  </colItems>
  <dataFields count="1">
    <dataField name="Average of Salary" fld="3" subtotal="average" baseField="2" baseItem="0" numFmtId="43"/>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EC17CFE-838F-4F0D-8060-FF7DE41BA4EA}" name="PivotTable10" cacheId="3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G2:AH15" firstHeaderRow="1" firstDataRow="1" firstDataCol="1"/>
  <pivotFields count="6">
    <pivotField showAll="0"/>
    <pivotField axis="axisRow" dataField="1" showAll="0">
      <items count="5">
        <item x="0"/>
        <item m="1" x="3"/>
        <item x="1"/>
        <item x="2"/>
        <item t="default"/>
      </items>
    </pivotField>
    <pivotField showAll="0"/>
    <pivotField numFmtId="43" showAll="0"/>
    <pivotField axis="axisRow" showAll="0">
      <items count="4">
        <item x="1"/>
        <item x="2"/>
        <item x="0"/>
        <item t="default"/>
      </items>
    </pivotField>
    <pivotField showAll="0"/>
  </pivotFields>
  <rowFields count="2">
    <field x="4"/>
    <field x="1"/>
  </rowFields>
  <rowItems count="13">
    <i>
      <x/>
    </i>
    <i r="1">
      <x/>
    </i>
    <i r="1">
      <x v="2"/>
    </i>
    <i r="1">
      <x v="3"/>
    </i>
    <i>
      <x v="1"/>
    </i>
    <i r="1">
      <x/>
    </i>
    <i r="1">
      <x v="2"/>
    </i>
    <i r="1">
      <x v="3"/>
    </i>
    <i>
      <x v="2"/>
    </i>
    <i r="1">
      <x/>
    </i>
    <i r="1">
      <x v="2"/>
    </i>
    <i r="1">
      <x v="3"/>
    </i>
    <i t="grand">
      <x/>
    </i>
  </rowItems>
  <colItems count="1">
    <i/>
  </colItems>
  <dataFields count="1">
    <dataField name="Count of Gender By Region" fld="1" subtotal="count" baseField="0" baseItem="0"/>
  </dataFields>
  <chartFormats count="10">
    <chartFormat chart="6" format="20" series="1">
      <pivotArea type="data" outline="0" fieldPosition="0">
        <references count="1">
          <reference field="4294967294" count="1" selected="0">
            <x v="0"/>
          </reference>
        </references>
      </pivotArea>
    </chartFormat>
    <chartFormat chart="6" format="21">
      <pivotArea type="data" outline="0" fieldPosition="0">
        <references count="3">
          <reference field="4294967294" count="1" selected="0">
            <x v="0"/>
          </reference>
          <reference field="1" count="1" selected="0">
            <x v="0"/>
          </reference>
          <reference field="4" count="1" selected="0">
            <x v="0"/>
          </reference>
        </references>
      </pivotArea>
    </chartFormat>
    <chartFormat chart="6" format="22">
      <pivotArea type="data" outline="0" fieldPosition="0">
        <references count="3">
          <reference field="4294967294" count="1" selected="0">
            <x v="0"/>
          </reference>
          <reference field="1" count="1" selected="0">
            <x v="2"/>
          </reference>
          <reference field="4" count="1" selected="0">
            <x v="0"/>
          </reference>
        </references>
      </pivotArea>
    </chartFormat>
    <chartFormat chart="6" format="23">
      <pivotArea type="data" outline="0" fieldPosition="0">
        <references count="3">
          <reference field="4294967294" count="1" selected="0">
            <x v="0"/>
          </reference>
          <reference field="1" count="1" selected="0">
            <x v="3"/>
          </reference>
          <reference field="4" count="1" selected="0">
            <x v="0"/>
          </reference>
        </references>
      </pivotArea>
    </chartFormat>
    <chartFormat chart="6" format="24">
      <pivotArea type="data" outline="0" fieldPosition="0">
        <references count="3">
          <reference field="4294967294" count="1" selected="0">
            <x v="0"/>
          </reference>
          <reference field="1" count="1" selected="0">
            <x v="0"/>
          </reference>
          <reference field="4" count="1" selected="0">
            <x v="1"/>
          </reference>
        </references>
      </pivotArea>
    </chartFormat>
    <chartFormat chart="6" format="25">
      <pivotArea type="data" outline="0" fieldPosition="0">
        <references count="3">
          <reference field="4294967294" count="1" selected="0">
            <x v="0"/>
          </reference>
          <reference field="1" count="1" selected="0">
            <x v="2"/>
          </reference>
          <reference field="4" count="1" selected="0">
            <x v="1"/>
          </reference>
        </references>
      </pivotArea>
    </chartFormat>
    <chartFormat chart="6" format="26">
      <pivotArea type="data" outline="0" fieldPosition="0">
        <references count="3">
          <reference field="4294967294" count="1" selected="0">
            <x v="0"/>
          </reference>
          <reference field="1" count="1" selected="0">
            <x v="3"/>
          </reference>
          <reference field="4" count="1" selected="0">
            <x v="1"/>
          </reference>
        </references>
      </pivotArea>
    </chartFormat>
    <chartFormat chart="6" format="27">
      <pivotArea type="data" outline="0" fieldPosition="0">
        <references count="3">
          <reference field="4294967294" count="1" selected="0">
            <x v="0"/>
          </reference>
          <reference field="1" count="1" selected="0">
            <x v="0"/>
          </reference>
          <reference field="4" count="1" selected="0">
            <x v="2"/>
          </reference>
        </references>
      </pivotArea>
    </chartFormat>
    <chartFormat chart="6" format="28">
      <pivotArea type="data" outline="0" fieldPosition="0">
        <references count="3">
          <reference field="4294967294" count="1" selected="0">
            <x v="0"/>
          </reference>
          <reference field="1" count="1" selected="0">
            <x v="2"/>
          </reference>
          <reference field="4" count="1" selected="0">
            <x v="2"/>
          </reference>
        </references>
      </pivotArea>
    </chartFormat>
    <chartFormat chart="6" format="29">
      <pivotArea type="data" outline="0" fieldPosition="0">
        <references count="3">
          <reference field="4294967294" count="1" selected="0">
            <x v="0"/>
          </reference>
          <reference field="1" count="1" selected="0">
            <x v="3"/>
          </reference>
          <reference field="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4FC2031-B168-451D-9EE7-5C5F08F411E7}" name="PivotTable2" cacheId="3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3">
  <location ref="D2:E15" firstHeaderRow="1" firstDataRow="1" firstDataCol="1"/>
  <pivotFields count="6">
    <pivotField showAll="0"/>
    <pivotField axis="axisRow" dataField="1" showAll="0">
      <items count="5">
        <item x="0"/>
        <item m="1" x="3"/>
        <item x="1"/>
        <item x="2"/>
        <item t="default"/>
      </items>
    </pivotField>
    <pivotField showAll="0"/>
    <pivotField numFmtId="43" showAll="0"/>
    <pivotField axis="axisRow" showAll="0">
      <items count="4">
        <item x="1"/>
        <item x="2"/>
        <item x="0"/>
        <item t="default"/>
      </items>
    </pivotField>
    <pivotField showAll="0"/>
  </pivotFields>
  <rowFields count="2">
    <field x="4"/>
    <field x="1"/>
  </rowFields>
  <rowItems count="13">
    <i>
      <x/>
    </i>
    <i r="1">
      <x/>
    </i>
    <i r="1">
      <x v="2"/>
    </i>
    <i r="1">
      <x v="3"/>
    </i>
    <i>
      <x v="1"/>
    </i>
    <i r="1">
      <x/>
    </i>
    <i r="1">
      <x v="2"/>
    </i>
    <i r="1">
      <x v="3"/>
    </i>
    <i>
      <x v="2"/>
    </i>
    <i r="1">
      <x/>
    </i>
    <i r="1">
      <x v="2"/>
    </i>
    <i r="1">
      <x v="3"/>
    </i>
    <i t="grand">
      <x/>
    </i>
  </rowItems>
  <colItems count="1">
    <i/>
  </colItems>
  <dataFields count="1">
    <dataField name="Count of Gender By Region" fld="1" subtotal="count" baseField="0" baseItem="0"/>
  </dataFields>
  <chartFormats count="10">
    <chartFormat chart="16" format="40" series="1">
      <pivotArea type="data" outline="0" fieldPosition="0">
        <references count="1">
          <reference field="4294967294" count="1" selected="0">
            <x v="0"/>
          </reference>
        </references>
      </pivotArea>
    </chartFormat>
    <chartFormat chart="16" format="41">
      <pivotArea type="data" outline="0" fieldPosition="0">
        <references count="3">
          <reference field="4294967294" count="1" selected="0">
            <x v="0"/>
          </reference>
          <reference field="1" count="1" selected="0">
            <x v="0"/>
          </reference>
          <reference field="4" count="1" selected="0">
            <x v="0"/>
          </reference>
        </references>
      </pivotArea>
    </chartFormat>
    <chartFormat chart="16" format="42">
      <pivotArea type="data" outline="0" fieldPosition="0">
        <references count="3">
          <reference field="4294967294" count="1" selected="0">
            <x v="0"/>
          </reference>
          <reference field="1" count="1" selected="0">
            <x v="2"/>
          </reference>
          <reference field="4" count="1" selected="0">
            <x v="0"/>
          </reference>
        </references>
      </pivotArea>
    </chartFormat>
    <chartFormat chart="16" format="43">
      <pivotArea type="data" outline="0" fieldPosition="0">
        <references count="3">
          <reference field="4294967294" count="1" selected="0">
            <x v="0"/>
          </reference>
          <reference field="1" count="1" selected="0">
            <x v="3"/>
          </reference>
          <reference field="4" count="1" selected="0">
            <x v="0"/>
          </reference>
        </references>
      </pivotArea>
    </chartFormat>
    <chartFormat chart="16" format="44">
      <pivotArea type="data" outline="0" fieldPosition="0">
        <references count="3">
          <reference field="4294967294" count="1" selected="0">
            <x v="0"/>
          </reference>
          <reference field="1" count="1" selected="0">
            <x v="0"/>
          </reference>
          <reference field="4" count="1" selected="0">
            <x v="1"/>
          </reference>
        </references>
      </pivotArea>
    </chartFormat>
    <chartFormat chart="16" format="45">
      <pivotArea type="data" outline="0" fieldPosition="0">
        <references count="3">
          <reference field="4294967294" count="1" selected="0">
            <x v="0"/>
          </reference>
          <reference field="1" count="1" selected="0">
            <x v="2"/>
          </reference>
          <reference field="4" count="1" selected="0">
            <x v="1"/>
          </reference>
        </references>
      </pivotArea>
    </chartFormat>
    <chartFormat chart="16" format="46">
      <pivotArea type="data" outline="0" fieldPosition="0">
        <references count="3">
          <reference field="4294967294" count="1" selected="0">
            <x v="0"/>
          </reference>
          <reference field="1" count="1" selected="0">
            <x v="3"/>
          </reference>
          <reference field="4" count="1" selected="0">
            <x v="1"/>
          </reference>
        </references>
      </pivotArea>
    </chartFormat>
    <chartFormat chart="16" format="47">
      <pivotArea type="data" outline="0" fieldPosition="0">
        <references count="3">
          <reference field="4294967294" count="1" selected="0">
            <x v="0"/>
          </reference>
          <reference field="1" count="1" selected="0">
            <x v="0"/>
          </reference>
          <reference field="4" count="1" selected="0">
            <x v="2"/>
          </reference>
        </references>
      </pivotArea>
    </chartFormat>
    <chartFormat chart="16" format="48">
      <pivotArea type="data" outline="0" fieldPosition="0">
        <references count="3">
          <reference field="4294967294" count="1" selected="0">
            <x v="0"/>
          </reference>
          <reference field="1" count="1" selected="0">
            <x v="2"/>
          </reference>
          <reference field="4" count="1" selected="0">
            <x v="2"/>
          </reference>
        </references>
      </pivotArea>
    </chartFormat>
    <chartFormat chart="16" format="49">
      <pivotArea type="data" outline="0" fieldPosition="0">
        <references count="3">
          <reference field="4294967294" count="1" selected="0">
            <x v="0"/>
          </reference>
          <reference field="1" count="1" selected="0">
            <x v="3"/>
          </reference>
          <reference field="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919E777-F120-4C77-AF57-5EE16F40F995}" name="PivotTable6" cacheId="3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D34:E38" firstHeaderRow="1" firstDataRow="1" firstDataCol="1"/>
  <pivotFields count="6">
    <pivotField showAll="0"/>
    <pivotField axis="axisRow" showAll="0">
      <items count="5">
        <item x="0"/>
        <item m="1" x="3"/>
        <item x="1"/>
        <item x="2"/>
        <item t="default"/>
      </items>
    </pivotField>
    <pivotField showAll="0"/>
    <pivotField dataField="1" numFmtId="43" showAll="0"/>
    <pivotField showAll="0"/>
    <pivotField showAll="0"/>
  </pivotFields>
  <rowFields count="1">
    <field x="1"/>
  </rowFields>
  <rowItems count="4">
    <i>
      <x/>
    </i>
    <i>
      <x v="2"/>
    </i>
    <i>
      <x v="3"/>
    </i>
    <i t="grand">
      <x/>
    </i>
  </rowItems>
  <colItems count="1">
    <i/>
  </colItems>
  <dataFields count="1">
    <dataField name="Sum of Salary" fld="3" showDataAs="percentOfTotal" baseField="1"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BA38605-3CA1-451B-A265-F663DDABE533}" name="PivotTable4" cacheId="3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R2:S15" firstHeaderRow="1" firstDataRow="1" firstDataCol="1"/>
  <pivotFields count="6">
    <pivotField showAll="0"/>
    <pivotField axis="axisRow" showAll="0">
      <items count="5">
        <item x="0"/>
        <item m="1" x="3"/>
        <item x="1"/>
        <item x="2"/>
        <item t="default"/>
      </items>
    </pivotField>
    <pivotField showAll="0"/>
    <pivotField dataField="1" numFmtId="43" showAll="0"/>
    <pivotField axis="axisRow" showAll="0">
      <items count="4">
        <item x="1"/>
        <item x="2"/>
        <item x="0"/>
        <item t="default"/>
      </items>
    </pivotField>
    <pivotField showAll="0"/>
  </pivotFields>
  <rowFields count="2">
    <field x="4"/>
    <field x="1"/>
  </rowFields>
  <rowItems count="13">
    <i>
      <x/>
    </i>
    <i r="1">
      <x/>
    </i>
    <i r="1">
      <x v="2"/>
    </i>
    <i r="1">
      <x v="3"/>
    </i>
    <i>
      <x v="1"/>
    </i>
    <i r="1">
      <x/>
    </i>
    <i r="1">
      <x v="2"/>
    </i>
    <i r="1">
      <x v="3"/>
    </i>
    <i>
      <x v="2"/>
    </i>
    <i r="1">
      <x/>
    </i>
    <i r="1">
      <x v="2"/>
    </i>
    <i r="1">
      <x v="3"/>
    </i>
    <i t="grand">
      <x/>
    </i>
  </rowItems>
  <colItems count="1">
    <i/>
  </colItems>
  <dataFields count="1">
    <dataField name="Sum of Salary" fld="3" baseField="0" baseItem="0" numFmtId="43"/>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7680E42-E958-407D-805D-AB6DEFA7E83D}" name="PivotTable3" cacheId="3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G2:H27" firstHeaderRow="1" firstDataRow="1" firstDataCol="1"/>
  <pivotFields count="6">
    <pivotField showAll="0"/>
    <pivotField axis="axisRow" dataField="1" showAll="0">
      <items count="5">
        <item x="0"/>
        <item m="1" x="3"/>
        <item x="1"/>
        <item x="2"/>
        <item t="default"/>
      </items>
    </pivotField>
    <pivotField showAll="0"/>
    <pivotField numFmtId="43" showAll="0"/>
    <pivotField showAll="0"/>
    <pivotField axis="axisRow" showAll="0">
      <items count="7">
        <item x="0"/>
        <item x="2"/>
        <item x="1"/>
        <item x="3"/>
        <item x="4"/>
        <item x="5"/>
        <item t="default"/>
      </items>
    </pivotField>
  </pivotFields>
  <rowFields count="2">
    <field x="5"/>
    <field x="1"/>
  </rowFields>
  <rowItems count="25">
    <i>
      <x/>
    </i>
    <i r="1">
      <x/>
    </i>
    <i r="1">
      <x v="2"/>
    </i>
    <i r="1">
      <x v="3"/>
    </i>
    <i>
      <x v="1"/>
    </i>
    <i r="1">
      <x/>
    </i>
    <i r="1">
      <x v="2"/>
    </i>
    <i r="1">
      <x v="3"/>
    </i>
    <i>
      <x v="2"/>
    </i>
    <i r="1">
      <x/>
    </i>
    <i r="1">
      <x v="2"/>
    </i>
    <i r="1">
      <x v="3"/>
    </i>
    <i>
      <x v="3"/>
    </i>
    <i r="1">
      <x/>
    </i>
    <i r="1">
      <x v="2"/>
    </i>
    <i r="1">
      <x v="3"/>
    </i>
    <i>
      <x v="4"/>
    </i>
    <i r="1">
      <x/>
    </i>
    <i r="1">
      <x v="2"/>
    </i>
    <i r="1">
      <x v="3"/>
    </i>
    <i>
      <x v="5"/>
    </i>
    <i r="1">
      <x/>
    </i>
    <i r="1">
      <x v="2"/>
    </i>
    <i r="1">
      <x v="3"/>
    </i>
    <i t="grand">
      <x/>
    </i>
  </rowItems>
  <colItems count="1">
    <i/>
  </colItems>
  <dataFields count="1">
    <dataField name="Count of Gender"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AD9E647A-DAA7-44AC-856E-21C7880A894F}" name="PivotTable9" cacheId="3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J2:K51" firstHeaderRow="1" firstDataRow="1" firstDataCol="1"/>
  <pivotFields count="6">
    <pivotField showAll="0"/>
    <pivotField axis="axisRow" showAll="0">
      <items count="5">
        <item x="0"/>
        <item m="1" x="3"/>
        <item x="1"/>
        <item x="2"/>
        <item t="default"/>
      </items>
    </pivotField>
    <pivotField axis="axisRow" showAll="0">
      <items count="13">
        <item x="0"/>
        <item x="7"/>
        <item x="5"/>
        <item x="8"/>
        <item x="10"/>
        <item x="4"/>
        <item x="2"/>
        <item x="11"/>
        <item x="9"/>
        <item x="3"/>
        <item x="6"/>
        <item x="1"/>
        <item t="default"/>
      </items>
    </pivotField>
    <pivotField dataField="1" numFmtId="43" showAll="0"/>
    <pivotField showAll="0"/>
    <pivotField showAll="0"/>
  </pivotFields>
  <rowFields count="2">
    <field x="2"/>
    <field x="1"/>
  </rowFields>
  <rowItems count="49">
    <i>
      <x/>
    </i>
    <i r="1">
      <x/>
    </i>
    <i r="1">
      <x v="2"/>
    </i>
    <i r="1">
      <x v="3"/>
    </i>
    <i>
      <x v="1"/>
    </i>
    <i r="1">
      <x/>
    </i>
    <i r="1">
      <x v="2"/>
    </i>
    <i r="1">
      <x v="3"/>
    </i>
    <i>
      <x v="2"/>
    </i>
    <i r="1">
      <x/>
    </i>
    <i r="1">
      <x v="2"/>
    </i>
    <i r="1">
      <x v="3"/>
    </i>
    <i>
      <x v="3"/>
    </i>
    <i r="1">
      <x/>
    </i>
    <i r="1">
      <x v="2"/>
    </i>
    <i r="1">
      <x v="3"/>
    </i>
    <i>
      <x v="4"/>
    </i>
    <i r="1">
      <x/>
    </i>
    <i r="1">
      <x v="2"/>
    </i>
    <i r="1">
      <x v="3"/>
    </i>
    <i>
      <x v="5"/>
    </i>
    <i r="1">
      <x/>
    </i>
    <i r="1">
      <x v="2"/>
    </i>
    <i r="1">
      <x v="3"/>
    </i>
    <i>
      <x v="6"/>
    </i>
    <i r="1">
      <x/>
    </i>
    <i r="1">
      <x v="2"/>
    </i>
    <i r="1">
      <x v="3"/>
    </i>
    <i>
      <x v="7"/>
    </i>
    <i r="1">
      <x/>
    </i>
    <i r="1">
      <x v="2"/>
    </i>
    <i r="1">
      <x v="3"/>
    </i>
    <i>
      <x v="8"/>
    </i>
    <i r="1">
      <x/>
    </i>
    <i r="1">
      <x v="2"/>
    </i>
    <i r="1">
      <x v="3"/>
    </i>
    <i>
      <x v="9"/>
    </i>
    <i r="1">
      <x/>
    </i>
    <i r="1">
      <x v="2"/>
    </i>
    <i r="1">
      <x v="3"/>
    </i>
    <i>
      <x v="10"/>
    </i>
    <i r="1">
      <x/>
    </i>
    <i r="1">
      <x v="2"/>
    </i>
    <i r="1">
      <x v="3"/>
    </i>
    <i>
      <x v="11"/>
    </i>
    <i r="1">
      <x/>
    </i>
    <i r="1">
      <x v="2"/>
    </i>
    <i r="1">
      <x v="3"/>
    </i>
    <i t="grand">
      <x/>
    </i>
  </rowItems>
  <colItems count="1">
    <i/>
  </colItems>
  <dataFields count="1">
    <dataField name="Sum of Salary" fld="3" baseField="0" baseItem="0" numFmtId="43"/>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291094B8-5D7E-496A-9C85-D39B45CF970C}" name="PivotTable8"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B2:AE6" firstHeaderRow="0" firstDataRow="1" firstDataCol="1"/>
  <pivotFields count="4">
    <pivotField dataField="1" numFmtId="43" showAll="0"/>
    <pivotField dataField="1" numFmtId="43" showAll="0"/>
    <pivotField dataField="1" numFmtId="43" showAll="0"/>
    <pivotField axis="axisRow" showAll="0">
      <items count="4">
        <item x="1"/>
        <item x="2"/>
        <item x="0"/>
        <item t="default"/>
      </items>
    </pivotField>
  </pivotFields>
  <rowFields count="1">
    <field x="3"/>
  </rowFields>
  <rowItems count="4">
    <i>
      <x/>
    </i>
    <i>
      <x v="1"/>
    </i>
    <i>
      <x v="2"/>
    </i>
    <i t="grand">
      <x/>
    </i>
  </rowItems>
  <colFields count="1">
    <field x="-2"/>
  </colFields>
  <colItems count="3">
    <i>
      <x/>
    </i>
    <i i="1">
      <x v="1"/>
    </i>
    <i i="2">
      <x v="2"/>
    </i>
  </colItems>
  <dataFields count="3">
    <dataField name="Sum of Annual Salary" fld="0" baseField="0" baseItem="0" numFmtId="43"/>
    <dataField name="Sum of Annual Bonus Pay" fld="1" baseField="0" baseItem="0" numFmtId="43"/>
    <dataField name="Sum of Total Amount paid to Individual Employee" fld="2" baseField="0" baseItem="0" numFmtId="43"/>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C5E6EF9-4EEB-4B9D-933D-AE7A791F4539}" name="bonus.mapping" displayName="bonus.mapping" ref="B1:H14" totalsRowCount="1" headerRowDxfId="13" dataDxfId="12">
  <tableColumns count="7">
    <tableColumn id="1" xr3:uid="{0AB79237-AA01-4D68-8C1A-E915B8FC748D}" name="Department"/>
    <tableColumn id="2" xr3:uid="{0BF26BAD-12F8-452F-B1B8-66977ACAD652}" name="Very Poor" totalsRowFunction="custom" dataDxfId="11" totalsRowDxfId="5">
      <totalsRowFormula>AVERAGE(bonus.mapping[Very Poor])</totalsRowFormula>
    </tableColumn>
    <tableColumn id="3" xr3:uid="{D470C9EC-ADC7-4D55-B870-E3BFA6D7C852}" name="Poor" totalsRowFunction="custom" dataDxfId="10" totalsRowDxfId="4">
      <totalsRowFormula>AVERAGE(bonus.mapping[Poor])</totalsRowFormula>
    </tableColumn>
    <tableColumn id="4" xr3:uid="{5BA86EA3-46C0-48BF-8DFE-0EB34D6B7520}" name="Average" totalsRowFunction="custom" dataDxfId="9" totalsRowDxfId="3">
      <totalsRowFormula>AVERAGE(bonus.mapping[Average])</totalsRowFormula>
    </tableColumn>
    <tableColumn id="5" xr3:uid="{AB4ED4CD-B84F-4259-8ECC-38D2539B2C28}" name="Good" totalsRowFunction="custom" dataDxfId="8" totalsRowDxfId="2">
      <totalsRowFormula>AVERAGE(bonus.mapping[Good])</totalsRowFormula>
    </tableColumn>
    <tableColumn id="6" xr3:uid="{298FEBB3-0FF3-4046-AA6F-0755C1F24171}" name="Very Good" totalsRowFunction="custom" dataDxfId="7" totalsRowDxfId="1">
      <totalsRowFormula>AVERAGE(bonus.mapping[Very Good])</totalsRowFormula>
    </tableColumn>
    <tableColumn id="7" xr3:uid="{288FE580-F428-4F88-98A5-9F065CAB3C89}" name="Column1" totalsRowFunction="custom" dataDxfId="6" totalsRowDxfId="0" totalsRowCellStyle="Percent">
      <totalsRowFormula>AVERAGE(bonus.mapping[[#Totals],[Very Poor]:[Very Good]])</totalsRow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07C91B-C6E5-48FB-9BC5-8F4485A09DF4}">
  <dimension ref="A1:P48"/>
  <sheetViews>
    <sheetView showGridLines="0" tabSelected="1" topLeftCell="A7" zoomScale="60" zoomScaleNormal="60" workbookViewId="0">
      <selection activeCell="R21" sqref="R21"/>
    </sheetView>
  </sheetViews>
  <sheetFormatPr defaultRowHeight="14.5" x14ac:dyDescent="0.35"/>
  <cols>
    <col min="1" max="1" width="22.1796875" customWidth="1"/>
    <col min="2" max="2" width="12.1796875" customWidth="1"/>
    <col min="3" max="3" width="10.453125" bestFit="1" customWidth="1"/>
    <col min="4" max="4" width="0.7265625" customWidth="1"/>
    <col min="5" max="5" width="14" customWidth="1"/>
    <col min="6" max="6" width="20.08984375" customWidth="1"/>
    <col min="7" max="7" width="19.36328125" bestFit="1" customWidth="1"/>
    <col min="8" max="8" width="20.453125" bestFit="1" customWidth="1"/>
    <col min="9" max="9" width="0.81640625" customWidth="1"/>
    <col min="10" max="10" width="12" bestFit="1" customWidth="1"/>
    <col min="11" max="11" width="20.54296875" bestFit="1" customWidth="1"/>
    <col min="12" max="12" width="15.81640625" customWidth="1"/>
    <col min="13" max="13" width="11.26953125" customWidth="1"/>
    <col min="14" max="14" width="9.81640625" customWidth="1"/>
    <col min="16" max="16" width="8.26953125" customWidth="1"/>
  </cols>
  <sheetData>
    <row r="1" spans="1:16" x14ac:dyDescent="0.35">
      <c r="A1" s="25"/>
      <c r="B1" s="25"/>
      <c r="C1" s="25"/>
      <c r="D1" s="25"/>
      <c r="E1" s="25"/>
      <c r="F1" s="25"/>
      <c r="G1" s="25"/>
      <c r="H1" s="25"/>
      <c r="I1" s="25"/>
      <c r="J1" s="25"/>
      <c r="K1" s="25"/>
      <c r="L1" s="25"/>
      <c r="M1" s="25"/>
      <c r="N1" s="25"/>
      <c r="O1" s="25"/>
      <c r="P1" s="25"/>
    </row>
    <row r="2" spans="1:16" x14ac:dyDescent="0.35">
      <c r="A2" s="25"/>
      <c r="B2" s="25"/>
      <c r="C2" s="25"/>
      <c r="D2" s="25"/>
      <c r="E2" s="25"/>
      <c r="F2" s="25"/>
      <c r="G2" s="25"/>
      <c r="H2" s="25"/>
      <c r="I2" s="25"/>
      <c r="J2" s="25"/>
      <c r="K2" s="25"/>
      <c r="L2" s="25"/>
      <c r="M2" s="25"/>
      <c r="N2" s="25"/>
      <c r="O2" s="25"/>
      <c r="P2" s="25"/>
    </row>
    <row r="3" spans="1:16" x14ac:dyDescent="0.35">
      <c r="A3" s="25"/>
      <c r="B3" s="25"/>
      <c r="C3" s="25"/>
      <c r="D3" s="25"/>
      <c r="E3" s="25"/>
      <c r="F3" s="25"/>
      <c r="G3" s="25"/>
      <c r="H3" s="25"/>
      <c r="I3" s="25"/>
      <c r="J3" s="25"/>
      <c r="K3" s="25"/>
      <c r="L3" s="25"/>
      <c r="M3" s="25"/>
      <c r="N3" s="25"/>
      <c r="O3" s="25"/>
      <c r="P3" s="25"/>
    </row>
    <row r="4" spans="1:16" x14ac:dyDescent="0.35">
      <c r="A4" s="25"/>
      <c r="B4" s="25"/>
      <c r="C4" s="25"/>
      <c r="D4" s="25"/>
      <c r="E4" s="25"/>
      <c r="F4" s="25"/>
      <c r="G4" s="25"/>
      <c r="H4" s="25"/>
      <c r="I4" s="25"/>
      <c r="J4" s="25"/>
      <c r="K4" s="25"/>
      <c r="L4" s="25"/>
      <c r="M4" s="25"/>
      <c r="N4" s="25"/>
      <c r="O4" s="25"/>
      <c r="P4" s="25"/>
    </row>
    <row r="5" spans="1:16" x14ac:dyDescent="0.35">
      <c r="A5" s="25"/>
      <c r="B5" s="25"/>
      <c r="C5" s="25"/>
      <c r="D5" s="25"/>
      <c r="E5" s="25"/>
      <c r="F5" s="25"/>
      <c r="G5" s="25"/>
      <c r="H5" s="25"/>
      <c r="I5" s="25"/>
      <c r="J5" s="25"/>
      <c r="K5" s="25"/>
      <c r="L5" s="25"/>
      <c r="M5" s="25"/>
      <c r="N5" s="25"/>
      <c r="O5" s="25"/>
      <c r="P5" s="25"/>
    </row>
    <row r="12" spans="1:16" x14ac:dyDescent="0.35">
      <c r="L12" s="22"/>
    </row>
    <row r="28" spans="1:16" x14ac:dyDescent="0.35">
      <c r="M28" s="28"/>
    </row>
    <row r="29" spans="1:16" x14ac:dyDescent="0.35">
      <c r="M29" s="29"/>
    </row>
    <row r="30" spans="1:16" x14ac:dyDescent="0.35">
      <c r="A30" s="36" t="s">
        <v>950</v>
      </c>
      <c r="B30" s="36" t="s">
        <v>987</v>
      </c>
      <c r="C30" s="36" t="s">
        <v>952</v>
      </c>
      <c r="D30" s="46"/>
      <c r="E30" s="45" t="s">
        <v>988</v>
      </c>
      <c r="F30" s="36" t="s">
        <v>970</v>
      </c>
      <c r="G30" s="36" t="s">
        <v>971</v>
      </c>
      <c r="H30" s="36" t="s">
        <v>989</v>
      </c>
      <c r="I30" s="46"/>
      <c r="J30" s="45" t="s">
        <v>1</v>
      </c>
      <c r="K30" s="36" t="s">
        <v>990</v>
      </c>
      <c r="L30" s="36" t="s">
        <v>991</v>
      </c>
      <c r="M30" s="62" t="s">
        <v>995</v>
      </c>
      <c r="N30" s="60"/>
      <c r="O30" s="60"/>
      <c r="P30" s="61"/>
    </row>
    <row r="31" spans="1:16" x14ac:dyDescent="0.35">
      <c r="A31" s="34" t="s">
        <v>951</v>
      </c>
      <c r="B31" s="34">
        <v>292</v>
      </c>
      <c r="C31" s="35">
        <v>0.30866807610993657</v>
      </c>
      <c r="E31" s="54" t="s">
        <v>16</v>
      </c>
      <c r="F31" s="32">
        <v>289395360</v>
      </c>
      <c r="G31" s="32">
        <v>9613730.5199999958</v>
      </c>
      <c r="H31" s="32">
        <v>299009090.5200001</v>
      </c>
      <c r="J31" s="50" t="s">
        <v>12</v>
      </c>
      <c r="K31" s="51">
        <v>31811840</v>
      </c>
      <c r="L31" s="52">
        <v>0.45625596013520231</v>
      </c>
      <c r="M31" s="50" t="s">
        <v>50</v>
      </c>
      <c r="N31" s="67">
        <v>5.0000000000000001E-3</v>
      </c>
      <c r="O31" s="50" t="s">
        <v>14</v>
      </c>
      <c r="P31" s="68">
        <v>5.1999999999999998E-2</v>
      </c>
    </row>
    <row r="32" spans="1:16" x14ac:dyDescent="0.35">
      <c r="A32" s="37" t="s">
        <v>954</v>
      </c>
      <c r="B32" s="37">
        <v>654</v>
      </c>
      <c r="C32" s="38">
        <v>0.69133192389006337</v>
      </c>
      <c r="E32" s="54" t="s">
        <v>20</v>
      </c>
      <c r="F32" s="32">
        <v>319833840</v>
      </c>
      <c r="G32" s="32">
        <v>9910941.3599999994</v>
      </c>
      <c r="H32" s="32">
        <v>329744781.36000019</v>
      </c>
      <c r="J32" s="50" t="s">
        <v>7</v>
      </c>
      <c r="K32" s="51">
        <v>34777130</v>
      </c>
      <c r="L32" s="52">
        <v>0.49878513279636599</v>
      </c>
      <c r="M32" s="50" t="s">
        <v>23</v>
      </c>
      <c r="N32" s="67">
        <v>1.43E-2</v>
      </c>
      <c r="O32" s="50" t="s">
        <v>10</v>
      </c>
      <c r="P32" s="68">
        <v>7.4099999999999999E-2</v>
      </c>
    </row>
    <row r="33" spans="1:16" x14ac:dyDescent="0.35">
      <c r="E33" s="54" t="s">
        <v>9</v>
      </c>
      <c r="F33" s="32">
        <v>227454840</v>
      </c>
      <c r="G33" s="32">
        <v>6866679.7199999969</v>
      </c>
      <c r="H33" s="32">
        <v>234321519.72000006</v>
      </c>
      <c r="J33" s="50" t="s">
        <v>984</v>
      </c>
      <c r="K33" s="51">
        <v>3134700</v>
      </c>
      <c r="L33" s="52">
        <v>4.4958907068431711E-2</v>
      </c>
      <c r="M33" s="50" t="s">
        <v>27</v>
      </c>
      <c r="N33" s="67">
        <v>2.8299999999999999E-2</v>
      </c>
      <c r="O33" s="50"/>
      <c r="P33" s="69"/>
    </row>
    <row r="34" spans="1:16" x14ac:dyDescent="0.35">
      <c r="E34" s="53" t="s">
        <v>968</v>
      </c>
      <c r="F34" s="33">
        <f>SUM(F31:F33)</f>
        <v>836684040</v>
      </c>
      <c r="G34" s="33">
        <f>SUM(G31:G33)</f>
        <v>26391351.599999994</v>
      </c>
      <c r="H34" s="33">
        <f>SUM(H31:H33)</f>
        <v>863075391.60000038</v>
      </c>
      <c r="I34" s="44"/>
      <c r="J34" s="47" t="s">
        <v>968</v>
      </c>
      <c r="K34" s="49">
        <f>SUM(K31:K33)</f>
        <v>69723670</v>
      </c>
      <c r="L34" s="48">
        <f>SUM(L31:L33)</f>
        <v>1</v>
      </c>
      <c r="M34" s="64" t="s">
        <v>996</v>
      </c>
      <c r="N34" s="65"/>
      <c r="O34" s="70">
        <v>3.4700000000000002E-2</v>
      </c>
      <c r="P34" s="66"/>
    </row>
    <row r="35" spans="1:16" x14ac:dyDescent="0.35">
      <c r="E35" s="28"/>
      <c r="H35" s="59"/>
      <c r="I35" s="46"/>
      <c r="J35" s="46"/>
      <c r="K35" s="46"/>
      <c r="L35" s="46"/>
    </row>
    <row r="36" spans="1:16" x14ac:dyDescent="0.35">
      <c r="A36" s="36" t="s">
        <v>961</v>
      </c>
      <c r="B36" s="43" t="s">
        <v>987</v>
      </c>
      <c r="C36" s="43" t="s">
        <v>952</v>
      </c>
      <c r="E36" s="28"/>
      <c r="H36" s="28"/>
      <c r="I36" s="29"/>
      <c r="J36" s="29"/>
    </row>
    <row r="37" spans="1:16" x14ac:dyDescent="0.35">
      <c r="A37" s="34" t="s">
        <v>955</v>
      </c>
      <c r="B37" s="34">
        <v>0</v>
      </c>
      <c r="C37" s="39">
        <v>0</v>
      </c>
      <c r="E37" s="31" t="s">
        <v>2</v>
      </c>
      <c r="F37" s="30" t="s">
        <v>12</v>
      </c>
      <c r="G37" s="78" t="s">
        <v>7</v>
      </c>
      <c r="H37" s="29"/>
      <c r="I37" s="29"/>
      <c r="J37" s="29"/>
    </row>
    <row r="38" spans="1:16" x14ac:dyDescent="0.35">
      <c r="A38" s="34" t="s">
        <v>956</v>
      </c>
      <c r="B38" s="34">
        <v>26</v>
      </c>
      <c r="C38" s="40">
        <f>B38/$B$48</f>
        <v>2.748414376321353E-2</v>
      </c>
      <c r="E38" s="50" t="s">
        <v>52</v>
      </c>
      <c r="F38" s="71">
        <v>0.4</v>
      </c>
      <c r="G38" s="73">
        <v>0.56000000000000005</v>
      </c>
      <c r="H38" s="29"/>
      <c r="I38" s="29"/>
      <c r="J38" s="29"/>
    </row>
    <row r="39" spans="1:16" x14ac:dyDescent="0.35">
      <c r="A39" s="34" t="s">
        <v>957</v>
      </c>
      <c r="B39" s="34">
        <v>103</v>
      </c>
      <c r="C39" s="40">
        <f>B39/$B$48</f>
        <v>0.10887949260042283</v>
      </c>
      <c r="E39" s="50" t="s">
        <v>13</v>
      </c>
      <c r="F39" s="55">
        <v>0.5</v>
      </c>
      <c r="G39" s="74">
        <v>0.42</v>
      </c>
      <c r="H39" s="29"/>
      <c r="I39" s="29"/>
      <c r="J39" s="29"/>
    </row>
    <row r="40" spans="1:16" x14ac:dyDescent="0.35">
      <c r="A40" s="34" t="s">
        <v>963</v>
      </c>
      <c r="B40" s="34">
        <v>105</v>
      </c>
      <c r="C40" s="40">
        <f>B40/$B$48</f>
        <v>0.11099365750528541</v>
      </c>
      <c r="E40" s="50" t="s">
        <v>985</v>
      </c>
      <c r="F40" s="55">
        <v>0.37</v>
      </c>
      <c r="G40" s="74">
        <v>0.56999999999999995</v>
      </c>
      <c r="H40" s="29"/>
      <c r="I40" s="29"/>
      <c r="J40" s="29"/>
    </row>
    <row r="41" spans="1:16" x14ac:dyDescent="0.35">
      <c r="A41" s="34" t="s">
        <v>958</v>
      </c>
      <c r="B41" s="34">
        <v>96</v>
      </c>
      <c r="C41" s="40">
        <f>B41/$B$48</f>
        <v>0.1014799154334038</v>
      </c>
      <c r="E41" s="50" t="s">
        <v>993</v>
      </c>
      <c r="F41" s="55">
        <v>0.45</v>
      </c>
      <c r="G41" s="74">
        <v>0.55000000000000004</v>
      </c>
      <c r="H41" s="29"/>
      <c r="I41" s="29"/>
      <c r="J41" s="29"/>
    </row>
    <row r="42" spans="1:16" x14ac:dyDescent="0.35">
      <c r="A42" s="34" t="s">
        <v>964</v>
      </c>
      <c r="B42" s="34">
        <v>99</v>
      </c>
      <c r="C42" s="40">
        <f>B42/$B$48</f>
        <v>0.10465116279069768</v>
      </c>
      <c r="E42" s="50" t="s">
        <v>994</v>
      </c>
      <c r="F42" s="55">
        <v>0.5</v>
      </c>
      <c r="G42" s="74">
        <v>0.42</v>
      </c>
      <c r="H42" s="29"/>
      <c r="I42" s="29"/>
      <c r="J42" s="29"/>
    </row>
    <row r="43" spans="1:16" x14ac:dyDescent="0.35">
      <c r="A43" s="34" t="s">
        <v>959</v>
      </c>
      <c r="B43" s="34">
        <v>117</v>
      </c>
      <c r="C43" s="40">
        <f>B43/$B$48</f>
        <v>0.12367864693446089</v>
      </c>
      <c r="E43" s="50" t="s">
        <v>8</v>
      </c>
      <c r="F43" s="55">
        <v>0.44</v>
      </c>
      <c r="G43" s="74">
        <v>0.5</v>
      </c>
      <c r="H43" s="29"/>
      <c r="I43" s="29"/>
      <c r="J43" s="29"/>
    </row>
    <row r="44" spans="1:16" x14ac:dyDescent="0.35">
      <c r="A44" s="34" t="s">
        <v>960</v>
      </c>
      <c r="B44" s="34">
        <v>108</v>
      </c>
      <c r="C44" s="40">
        <f>B44/$B$48</f>
        <v>0.11416490486257928</v>
      </c>
      <c r="E44" s="50" t="s">
        <v>22</v>
      </c>
      <c r="F44" s="72">
        <v>0.41</v>
      </c>
      <c r="G44" s="74">
        <v>0.54</v>
      </c>
      <c r="H44" s="29"/>
      <c r="I44" s="29"/>
      <c r="J44" s="29"/>
    </row>
    <row r="45" spans="1:16" x14ac:dyDescent="0.35">
      <c r="A45" s="34" t="s">
        <v>965</v>
      </c>
      <c r="B45" s="34">
        <v>90</v>
      </c>
      <c r="C45" s="40">
        <f>B45/$B$48</f>
        <v>9.5137420718816063E-2</v>
      </c>
      <c r="E45" s="45" t="s">
        <v>988</v>
      </c>
      <c r="F45" s="36" t="s">
        <v>12</v>
      </c>
      <c r="G45" s="75" t="s">
        <v>7</v>
      </c>
      <c r="H45" s="29"/>
      <c r="I45" s="29"/>
      <c r="J45" s="29"/>
    </row>
    <row r="46" spans="1:16" x14ac:dyDescent="0.35">
      <c r="A46" s="34" t="s">
        <v>966</v>
      </c>
      <c r="B46" s="34">
        <v>105</v>
      </c>
      <c r="C46" s="40">
        <f>B46/$B$48</f>
        <v>0.11099365750528541</v>
      </c>
      <c r="E46" s="50" t="s">
        <v>16</v>
      </c>
      <c r="F46" s="57">
        <v>0.46</v>
      </c>
      <c r="G46" s="76">
        <v>0.48</v>
      </c>
      <c r="H46" s="29"/>
      <c r="I46" s="29"/>
      <c r="J46" s="29"/>
    </row>
    <row r="47" spans="1:16" x14ac:dyDescent="0.35">
      <c r="A47" s="34" t="s">
        <v>967</v>
      </c>
      <c r="B47" s="34">
        <v>97</v>
      </c>
      <c r="C47" s="40">
        <f>B47/$B$48</f>
        <v>0.10253699788583509</v>
      </c>
      <c r="E47" s="50" t="s">
        <v>20</v>
      </c>
      <c r="F47" s="57">
        <v>0.45</v>
      </c>
      <c r="G47" s="76">
        <v>0.51</v>
      </c>
      <c r="H47" s="29"/>
      <c r="I47" s="29"/>
      <c r="J47" s="29"/>
    </row>
    <row r="48" spans="1:16" x14ac:dyDescent="0.35">
      <c r="A48" s="41" t="s">
        <v>968</v>
      </c>
      <c r="B48" s="41">
        <f>SUM(B38:B47)</f>
        <v>946</v>
      </c>
      <c r="C48" s="42">
        <f>SUM(C38:C47)</f>
        <v>1</v>
      </c>
      <c r="D48" s="27"/>
      <c r="E48" s="56" t="s">
        <v>9</v>
      </c>
      <c r="F48" s="58">
        <v>0.46</v>
      </c>
      <c r="G48" s="77">
        <v>0.5</v>
      </c>
      <c r="H48" s="27"/>
      <c r="I48" s="27"/>
      <c r="J48" s="27"/>
      <c r="K48" s="27"/>
      <c r="L48" s="27"/>
      <c r="M48" s="27"/>
      <c r="N48" s="27"/>
      <c r="O48" s="27"/>
      <c r="P48" s="27"/>
    </row>
  </sheetData>
  <mergeCells count="3">
    <mergeCell ref="M30:P30"/>
    <mergeCell ref="M34:N34"/>
    <mergeCell ref="O34:P34"/>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0AFDB8-F690-48AA-B1C6-6607B6A99CC2}">
  <dimension ref="A1:AH51"/>
  <sheetViews>
    <sheetView topLeftCell="A5" workbookViewId="0">
      <selection activeCell="F41" sqref="F41"/>
    </sheetView>
  </sheetViews>
  <sheetFormatPr defaultRowHeight="14.5" x14ac:dyDescent="0.35"/>
  <cols>
    <col min="1" max="1" width="25.7265625" bestFit="1" customWidth="1"/>
    <col min="2" max="2" width="14.453125" bestFit="1" customWidth="1"/>
    <col min="3" max="3" width="7.81640625" bestFit="1" customWidth="1"/>
    <col min="4" max="4" width="12.453125" bestFit="1" customWidth="1"/>
    <col min="5" max="5" width="12.1796875" bestFit="1" customWidth="1"/>
    <col min="7" max="7" width="12.453125" bestFit="1" customWidth="1"/>
    <col min="8" max="8" width="23.08984375" bestFit="1" customWidth="1"/>
    <col min="9" max="9" width="13.81640625" bestFit="1" customWidth="1"/>
    <col min="10" max="10" width="25.7265625" bestFit="1" customWidth="1"/>
    <col min="11" max="11" width="13.81640625" bestFit="1" customWidth="1"/>
    <col min="14" max="14" width="25.7265625" bestFit="1" customWidth="1"/>
    <col min="15" max="15" width="15" bestFit="1" customWidth="1"/>
    <col min="18" max="18" width="12.453125" bestFit="1" customWidth="1"/>
    <col min="19" max="19" width="13.81640625" bestFit="1" customWidth="1"/>
    <col min="21" max="21" width="17.453125" bestFit="1" customWidth="1"/>
    <col min="22" max="22" width="15.1796875" bestFit="1" customWidth="1"/>
    <col min="23" max="23" width="12.1796875" customWidth="1"/>
    <col min="25" max="25" width="17.453125" bestFit="1" customWidth="1"/>
    <col min="26" max="26" width="15.1796875" bestFit="1" customWidth="1"/>
    <col min="28" max="28" width="12.453125" bestFit="1" customWidth="1"/>
    <col min="29" max="29" width="18.6328125" customWidth="1"/>
    <col min="30" max="30" width="22.08984375" bestFit="1" customWidth="1"/>
    <col min="31" max="31" width="42.1796875" bestFit="1" customWidth="1"/>
    <col min="32" max="32" width="10.6328125" customWidth="1"/>
    <col min="33" max="33" width="12.453125" bestFit="1" customWidth="1"/>
  </cols>
  <sheetData>
    <row r="1" spans="1:34" x14ac:dyDescent="0.35">
      <c r="A1" s="21" t="s">
        <v>979</v>
      </c>
      <c r="B1" s="21"/>
      <c r="C1" s="5"/>
      <c r="D1" s="21" t="s">
        <v>980</v>
      </c>
      <c r="E1" s="21"/>
      <c r="F1" s="5"/>
      <c r="G1" s="21">
        <v>2</v>
      </c>
      <c r="H1" s="21"/>
      <c r="J1" s="21" t="s">
        <v>982</v>
      </c>
      <c r="K1" s="21"/>
      <c r="N1" s="21" t="s">
        <v>982</v>
      </c>
      <c r="O1" s="21"/>
      <c r="R1" s="21" t="s">
        <v>981</v>
      </c>
      <c r="S1" s="21"/>
      <c r="T1" s="6"/>
      <c r="U1" s="21" t="s">
        <v>977</v>
      </c>
      <c r="V1" s="21"/>
      <c r="W1" s="21"/>
      <c r="Y1" s="21" t="s">
        <v>978</v>
      </c>
      <c r="Z1" s="21"/>
      <c r="AB1" s="21" t="s">
        <v>983</v>
      </c>
      <c r="AC1" s="21"/>
      <c r="AD1" s="21"/>
    </row>
    <row r="2" spans="1:34" x14ac:dyDescent="0.35">
      <c r="A2" s="8" t="s">
        <v>946</v>
      </c>
      <c r="B2" t="s">
        <v>948</v>
      </c>
      <c r="D2" s="8" t="s">
        <v>946</v>
      </c>
      <c r="E2" t="s">
        <v>986</v>
      </c>
      <c r="G2" s="8" t="s">
        <v>946</v>
      </c>
      <c r="H2" t="s">
        <v>948</v>
      </c>
      <c r="J2" s="8" t="s">
        <v>946</v>
      </c>
      <c r="K2" t="s">
        <v>949</v>
      </c>
      <c r="N2" s="8" t="s">
        <v>946</v>
      </c>
      <c r="O2" t="s">
        <v>992</v>
      </c>
      <c r="R2" s="8" t="s">
        <v>946</v>
      </c>
      <c r="S2" t="s">
        <v>949</v>
      </c>
      <c r="U2" s="14" t="s">
        <v>950</v>
      </c>
      <c r="V2" s="14" t="s">
        <v>953</v>
      </c>
      <c r="W2" s="14" t="s">
        <v>952</v>
      </c>
      <c r="Y2" s="14" t="s">
        <v>961</v>
      </c>
      <c r="Z2" s="20" t="s">
        <v>987</v>
      </c>
      <c r="AB2" s="8" t="s">
        <v>946</v>
      </c>
      <c r="AC2" t="s">
        <v>975</v>
      </c>
      <c r="AD2" t="s">
        <v>976</v>
      </c>
      <c r="AE2" t="s">
        <v>974</v>
      </c>
      <c r="AG2" s="8" t="s">
        <v>946</v>
      </c>
      <c r="AH2" t="s">
        <v>986</v>
      </c>
    </row>
    <row r="3" spans="1:34" x14ac:dyDescent="0.35">
      <c r="A3" s="3" t="s">
        <v>52</v>
      </c>
      <c r="B3" s="26">
        <v>67</v>
      </c>
      <c r="D3" s="3" t="s">
        <v>16</v>
      </c>
      <c r="E3" s="26">
        <v>335</v>
      </c>
      <c r="G3" s="3" t="s">
        <v>27</v>
      </c>
      <c r="H3" s="26">
        <v>420</v>
      </c>
      <c r="J3" s="3" t="s">
        <v>52</v>
      </c>
      <c r="K3" s="10">
        <v>5116020</v>
      </c>
      <c r="N3" s="3" t="s">
        <v>52</v>
      </c>
      <c r="O3" s="10">
        <v>76358.507462686568</v>
      </c>
      <c r="R3" s="3" t="s">
        <v>16</v>
      </c>
      <c r="S3" s="10">
        <v>24116280</v>
      </c>
      <c r="T3" s="10"/>
      <c r="U3" t="s">
        <v>951</v>
      </c>
      <c r="V3">
        <v>292</v>
      </c>
      <c r="W3" s="12">
        <f>V3/$V$5</f>
        <v>0.30866807610993657</v>
      </c>
      <c r="Y3" t="s">
        <v>955</v>
      </c>
      <c r="Z3" s="1" t="s">
        <v>962</v>
      </c>
      <c r="AB3" s="3" t="s">
        <v>16</v>
      </c>
      <c r="AC3" s="10">
        <v>289395360</v>
      </c>
      <c r="AD3" s="10">
        <v>9613730.5199999958</v>
      </c>
      <c r="AE3" s="10">
        <v>299009090.5200001</v>
      </c>
      <c r="AF3" s="10"/>
      <c r="AG3" s="3" t="s">
        <v>16</v>
      </c>
      <c r="AH3" s="26">
        <v>335</v>
      </c>
    </row>
    <row r="4" spans="1:34" x14ac:dyDescent="0.35">
      <c r="A4" s="9" t="s">
        <v>12</v>
      </c>
      <c r="B4" s="26">
        <v>28</v>
      </c>
      <c r="D4" s="9" t="s">
        <v>12</v>
      </c>
      <c r="E4" s="26">
        <v>158</v>
      </c>
      <c r="G4" s="9" t="s">
        <v>12</v>
      </c>
      <c r="H4" s="26">
        <v>190</v>
      </c>
      <c r="J4" s="9" t="s">
        <v>12</v>
      </c>
      <c r="K4" s="10">
        <v>2042290</v>
      </c>
      <c r="L4" s="23">
        <f>GETPIVOTDATA("Salary",$J$2,"Gender","Female","Department","Accounting")/GETPIVOTDATA("Salary",$J$2,"Department","Accounting")</f>
        <v>0.39919507742346588</v>
      </c>
      <c r="M4" s="23"/>
      <c r="N4" s="9" t="s">
        <v>12</v>
      </c>
      <c r="O4" s="10">
        <v>72938.928571428565</v>
      </c>
      <c r="P4" s="23">
        <f>GETPIVOTDATA("Salary",$N$2,"Gender","Female","Department","Accounting")/GETPIVOTDATA("Salary",$N$2,"Department","Accounting")</f>
        <v>0.95521679240615043</v>
      </c>
      <c r="Q4" s="23"/>
      <c r="R4" s="9" t="s">
        <v>12</v>
      </c>
      <c r="S4" s="10">
        <v>11131420</v>
      </c>
      <c r="T4" s="23">
        <f>GETPIVOTDATA("Salary",$R$2,"Gender","Female","Location","Abuja")/GETPIVOTDATA("Salary",$R$2,"Location","Abuja")</f>
        <v>0.46157284622669831</v>
      </c>
      <c r="U4" t="s">
        <v>954</v>
      </c>
      <c r="V4">
        <v>654</v>
      </c>
      <c r="W4" s="12">
        <f>V4/$V$5</f>
        <v>0.69133192389006337</v>
      </c>
      <c r="Y4" t="s">
        <v>956</v>
      </c>
      <c r="Z4">
        <v>26</v>
      </c>
      <c r="AB4" s="3" t="s">
        <v>20</v>
      </c>
      <c r="AC4" s="10">
        <v>319833840</v>
      </c>
      <c r="AD4" s="10">
        <v>9910941.3599999994</v>
      </c>
      <c r="AE4" s="10">
        <v>329744781.36000019</v>
      </c>
      <c r="AF4" s="10"/>
      <c r="AG4" s="9" t="s">
        <v>12</v>
      </c>
      <c r="AH4" s="26">
        <v>158</v>
      </c>
    </row>
    <row r="5" spans="1:34" ht="15" thickBot="1" x14ac:dyDescent="0.4">
      <c r="A5" s="9" t="s">
        <v>7</v>
      </c>
      <c r="B5" s="26">
        <v>37</v>
      </c>
      <c r="D5" s="9" t="s">
        <v>7</v>
      </c>
      <c r="E5" s="26">
        <v>159</v>
      </c>
      <c r="G5" s="9" t="s">
        <v>7</v>
      </c>
      <c r="H5" s="26">
        <v>212</v>
      </c>
      <c r="J5" s="9" t="s">
        <v>7</v>
      </c>
      <c r="K5" s="10">
        <v>2868610</v>
      </c>
      <c r="L5" s="23">
        <f>GETPIVOTDATA("Salary",$J$2,"Gender","Male","Department","Accounting")/GETPIVOTDATA("Salary",$J$2,"Department","Accounting")</f>
        <v>0.56071125601541827</v>
      </c>
      <c r="M5" s="23"/>
      <c r="N5" s="9" t="s">
        <v>7</v>
      </c>
      <c r="O5" s="10">
        <v>77530</v>
      </c>
      <c r="P5" s="23">
        <f>GETPIVOTDATA("Salary",$N$2,"Gender","Male","Department","Accounting")/GETPIVOTDATA("Salary",$N$2,"Department","Accounting")</f>
        <v>1.0153420041360277</v>
      </c>
      <c r="Q5" s="23"/>
      <c r="R5" s="9" t="s">
        <v>7</v>
      </c>
      <c r="S5" s="10">
        <v>11646040</v>
      </c>
      <c r="T5" s="23">
        <f>GETPIVOTDATA("Salary",$R$2,"Gender","Male","Location","Abuja")/GETPIVOTDATA("Salary",$R$2,"Location","Abuja")</f>
        <v>0.48291195822904692</v>
      </c>
      <c r="V5" s="13">
        <f>SUM(V3:V4)</f>
        <v>946</v>
      </c>
      <c r="Y5" t="s">
        <v>957</v>
      </c>
      <c r="Z5">
        <v>103</v>
      </c>
      <c r="AB5" s="3" t="s">
        <v>9</v>
      </c>
      <c r="AC5" s="10">
        <v>227454840</v>
      </c>
      <c r="AD5" s="10">
        <v>6866679.7199999969</v>
      </c>
      <c r="AE5" s="10">
        <v>234321519.72000006</v>
      </c>
      <c r="AF5" s="10"/>
      <c r="AG5" s="9" t="s">
        <v>7</v>
      </c>
      <c r="AH5" s="26">
        <v>159</v>
      </c>
    </row>
    <row r="6" spans="1:34" ht="15" thickTop="1" x14ac:dyDescent="0.35">
      <c r="A6" s="9" t="s">
        <v>984</v>
      </c>
      <c r="B6" s="26">
        <v>2</v>
      </c>
      <c r="D6" s="9" t="s">
        <v>984</v>
      </c>
      <c r="E6" s="26">
        <v>18</v>
      </c>
      <c r="G6" s="9" t="s">
        <v>984</v>
      </c>
      <c r="H6" s="26">
        <v>18</v>
      </c>
      <c r="J6" s="9" t="s">
        <v>984</v>
      </c>
      <c r="K6" s="10">
        <v>205120</v>
      </c>
      <c r="L6" s="23"/>
      <c r="M6" s="23"/>
      <c r="N6" s="9" t="s">
        <v>984</v>
      </c>
      <c r="O6" s="10">
        <v>102560</v>
      </c>
      <c r="P6" s="23"/>
      <c r="Q6" s="23"/>
      <c r="R6" s="9" t="s">
        <v>984</v>
      </c>
      <c r="S6" s="10">
        <v>1338820</v>
      </c>
      <c r="T6" s="10"/>
      <c r="Y6" t="s">
        <v>963</v>
      </c>
      <c r="Z6">
        <v>105</v>
      </c>
      <c r="AB6" s="3" t="s">
        <v>947</v>
      </c>
      <c r="AC6" s="10">
        <v>836684040</v>
      </c>
      <c r="AD6" s="10">
        <v>26391351.599999994</v>
      </c>
      <c r="AE6" s="10">
        <v>863075391.60000038</v>
      </c>
      <c r="AF6" s="10"/>
      <c r="AG6" s="9" t="s">
        <v>984</v>
      </c>
      <c r="AH6" s="26">
        <v>18</v>
      </c>
    </row>
    <row r="7" spans="1:34" x14ac:dyDescent="0.35">
      <c r="A7" s="3" t="s">
        <v>33</v>
      </c>
      <c r="B7" s="26">
        <v>81</v>
      </c>
      <c r="D7" s="3" t="s">
        <v>20</v>
      </c>
      <c r="E7" s="26">
        <v>361</v>
      </c>
      <c r="G7" s="3" t="s">
        <v>14</v>
      </c>
      <c r="H7" s="26">
        <v>180</v>
      </c>
      <c r="J7" s="3" t="s">
        <v>33</v>
      </c>
      <c r="K7" s="10">
        <v>6244220</v>
      </c>
      <c r="L7" s="23"/>
      <c r="M7" s="23"/>
      <c r="N7" s="3" t="s">
        <v>33</v>
      </c>
      <c r="O7" s="10">
        <v>77089.135802469129</v>
      </c>
      <c r="P7" s="23"/>
      <c r="Q7" s="23"/>
      <c r="R7" s="3" t="s">
        <v>20</v>
      </c>
      <c r="S7" s="10">
        <v>26652820</v>
      </c>
      <c r="T7" s="10"/>
      <c r="Y7" t="s">
        <v>958</v>
      </c>
      <c r="Z7">
        <v>96</v>
      </c>
      <c r="AG7" s="3" t="s">
        <v>20</v>
      </c>
      <c r="AH7" s="26">
        <v>361</v>
      </c>
    </row>
    <row r="8" spans="1:34" x14ac:dyDescent="0.35">
      <c r="A8" s="9" t="s">
        <v>12</v>
      </c>
      <c r="B8" s="26">
        <v>41</v>
      </c>
      <c r="D8" s="9" t="s">
        <v>12</v>
      </c>
      <c r="E8" s="26">
        <v>165</v>
      </c>
      <c r="G8" s="9" t="s">
        <v>12</v>
      </c>
      <c r="H8" s="26">
        <v>89</v>
      </c>
      <c r="J8" s="9" t="s">
        <v>12</v>
      </c>
      <c r="K8" s="10">
        <v>3059740</v>
      </c>
      <c r="L8" s="23">
        <f>GETPIVOTDATA("Salary",$J$2,"Gender","Female","Department","Business Development")/GETPIVOTDATA("Salary",$J$2,"Department","Business Development")</f>
        <v>0.49001156269317864</v>
      </c>
      <c r="M8" s="23"/>
      <c r="N8" s="9" t="s">
        <v>12</v>
      </c>
      <c r="O8" s="10">
        <v>74627.804878048773</v>
      </c>
      <c r="P8" s="23">
        <f>GETPIVOTDATA("Salary",$J$2,"Gender","Female","Department","Business Development")/GETPIVOTDATA("Salary",$J$2,"Department","Business Development")</f>
        <v>0.49001156269317864</v>
      </c>
      <c r="Q8" s="23"/>
      <c r="R8" s="9" t="s">
        <v>12</v>
      </c>
      <c r="S8" s="10">
        <v>11929130</v>
      </c>
      <c r="T8" s="23">
        <f>GETPIVOTDATA("Salary",$R$2,"Gender","Female","Location","Kaduna")/GETPIVOTDATA("Salary",$R$2,"Location","Kaduna")</f>
        <v>0.44757477820358221</v>
      </c>
      <c r="Y8" t="s">
        <v>964</v>
      </c>
      <c r="Z8">
        <v>99</v>
      </c>
      <c r="AG8" s="9" t="s">
        <v>12</v>
      </c>
      <c r="AH8" s="26">
        <v>165</v>
      </c>
    </row>
    <row r="9" spans="1:34" x14ac:dyDescent="0.35">
      <c r="A9" s="9" t="s">
        <v>7</v>
      </c>
      <c r="B9" s="26">
        <v>37</v>
      </c>
      <c r="D9" s="9" t="s">
        <v>7</v>
      </c>
      <c r="E9" s="26">
        <v>182</v>
      </c>
      <c r="G9" s="9" t="s">
        <v>7</v>
      </c>
      <c r="H9" s="26">
        <v>82</v>
      </c>
      <c r="J9" s="9" t="s">
        <v>7</v>
      </c>
      <c r="K9" s="10">
        <v>3034610</v>
      </c>
      <c r="L9" s="23">
        <f>GETPIVOTDATA("Salary",$J$2,"Gender","Male","Department","Business Development")/GETPIVOTDATA("Salary",$J$2,"Department","Business Development")</f>
        <v>0.48598704081534605</v>
      </c>
      <c r="M9" s="23"/>
      <c r="N9" s="9" t="s">
        <v>7</v>
      </c>
      <c r="O9" s="10">
        <v>82016.486486486479</v>
      </c>
      <c r="P9" s="23">
        <f>GETPIVOTDATA("Salary",$J$2,"Gender","Male","Department","Business Development")/GETPIVOTDATA("Salary",$J$2,"Department","Business Development")</f>
        <v>0.48598704081534605</v>
      </c>
      <c r="Q9" s="23"/>
      <c r="R9" s="9" t="s">
        <v>7</v>
      </c>
      <c r="S9" s="10">
        <v>13622690</v>
      </c>
      <c r="T9" s="23">
        <f>GETPIVOTDATA("Salary",$R$2,"Gender","Male","Location","Kaduna")/GETPIVOTDATA("Salary",$R$2,"Location","Kaduna")</f>
        <v>0.51111627212430055</v>
      </c>
      <c r="Y9" t="s">
        <v>959</v>
      </c>
      <c r="Z9">
        <v>117</v>
      </c>
      <c r="AG9" s="9" t="s">
        <v>7</v>
      </c>
      <c r="AH9" s="26">
        <v>182</v>
      </c>
    </row>
    <row r="10" spans="1:34" x14ac:dyDescent="0.35">
      <c r="A10" s="9" t="s">
        <v>984</v>
      </c>
      <c r="B10" s="26">
        <v>3</v>
      </c>
      <c r="D10" s="9" t="s">
        <v>984</v>
      </c>
      <c r="E10" s="26">
        <v>14</v>
      </c>
      <c r="G10" s="9" t="s">
        <v>984</v>
      </c>
      <c r="H10" s="26">
        <v>9</v>
      </c>
      <c r="J10" s="9" t="s">
        <v>984</v>
      </c>
      <c r="K10" s="10">
        <v>149870</v>
      </c>
      <c r="L10" s="23"/>
      <c r="M10" s="23"/>
      <c r="N10" s="9" t="s">
        <v>984</v>
      </c>
      <c r="O10" s="10">
        <v>49956.666666666664</v>
      </c>
      <c r="P10" s="23"/>
      <c r="Q10" s="23"/>
      <c r="R10" s="9" t="s">
        <v>984</v>
      </c>
      <c r="S10" s="10">
        <v>1101000</v>
      </c>
      <c r="T10" s="23"/>
      <c r="Y10" t="s">
        <v>960</v>
      </c>
      <c r="Z10">
        <v>108</v>
      </c>
      <c r="AG10" s="9" t="s">
        <v>984</v>
      </c>
      <c r="AH10" s="26">
        <v>14</v>
      </c>
    </row>
    <row r="11" spans="1:34" x14ac:dyDescent="0.35">
      <c r="A11" s="3" t="s">
        <v>13</v>
      </c>
      <c r="B11" s="26">
        <v>80</v>
      </c>
      <c r="D11" s="3" t="s">
        <v>9</v>
      </c>
      <c r="E11" s="26">
        <v>250</v>
      </c>
      <c r="G11" s="3" t="s">
        <v>17</v>
      </c>
      <c r="H11" s="26">
        <v>71</v>
      </c>
      <c r="J11" s="3" t="s">
        <v>13</v>
      </c>
      <c r="K11" s="10">
        <v>5771190</v>
      </c>
      <c r="L11" s="23"/>
      <c r="M11" s="23"/>
      <c r="N11" s="3" t="s">
        <v>13</v>
      </c>
      <c r="O11" s="10">
        <v>72139.875</v>
      </c>
      <c r="P11" s="23"/>
      <c r="Q11" s="23"/>
      <c r="R11" s="3" t="s">
        <v>9</v>
      </c>
      <c r="S11" s="10">
        <v>18954570</v>
      </c>
      <c r="T11" s="23"/>
      <c r="Y11" t="s">
        <v>965</v>
      </c>
      <c r="Z11">
        <v>90</v>
      </c>
      <c r="AG11" s="3" t="s">
        <v>9</v>
      </c>
      <c r="AH11" s="26">
        <v>250</v>
      </c>
    </row>
    <row r="12" spans="1:34" x14ac:dyDescent="0.35">
      <c r="A12" s="9" t="s">
        <v>12</v>
      </c>
      <c r="B12" s="26">
        <v>38</v>
      </c>
      <c r="D12" s="9" t="s">
        <v>12</v>
      </c>
      <c r="E12" s="26">
        <v>118</v>
      </c>
      <c r="G12" s="9" t="s">
        <v>12</v>
      </c>
      <c r="H12" s="26">
        <v>35</v>
      </c>
      <c r="J12" s="9" t="s">
        <v>12</v>
      </c>
      <c r="K12" s="10">
        <v>2866040</v>
      </c>
      <c r="L12" s="23">
        <f>GETPIVOTDATA("Salary",$J$2,"Gender","Female","Department","Engineering")/GETPIVOTDATA("Salary",$J$2,"Department","Engineering")</f>
        <v>0.49661161736141074</v>
      </c>
      <c r="M12" s="23"/>
      <c r="N12" s="9" t="s">
        <v>12</v>
      </c>
      <c r="O12" s="10">
        <v>75422.105263157893</v>
      </c>
      <c r="P12" s="23">
        <f>GETPIVOTDATA("Salary",$J$2,"Gender","Female","Department","Engineering")/GETPIVOTDATA("Salary",$J$2,"Department","Engineering")</f>
        <v>0.49661161736141074</v>
      </c>
      <c r="Q12" s="23"/>
      <c r="R12" s="9" t="s">
        <v>12</v>
      </c>
      <c r="S12" s="10">
        <v>8751290</v>
      </c>
      <c r="T12" s="23">
        <f>GETPIVOTDATA("Salary",$R$2,"Gender","Female","Location","Lagos")/GETPIVOTDATA("Salary",$R$2,"Location","Lagos")</f>
        <v>0.46169815511509887</v>
      </c>
      <c r="Y12" t="s">
        <v>966</v>
      </c>
      <c r="Z12">
        <v>105</v>
      </c>
      <c r="AG12" s="9" t="s">
        <v>12</v>
      </c>
      <c r="AH12" s="26">
        <v>118</v>
      </c>
    </row>
    <row r="13" spans="1:34" x14ac:dyDescent="0.35">
      <c r="A13" s="9" t="s">
        <v>7</v>
      </c>
      <c r="B13" s="26">
        <v>36</v>
      </c>
      <c r="D13" s="9" t="s">
        <v>7</v>
      </c>
      <c r="E13" s="26">
        <v>124</v>
      </c>
      <c r="G13" s="9" t="s">
        <v>7</v>
      </c>
      <c r="H13" s="26">
        <v>34</v>
      </c>
      <c r="J13" s="9" t="s">
        <v>7</v>
      </c>
      <c r="K13" s="10">
        <v>2445010</v>
      </c>
      <c r="L13" s="23">
        <f>GETPIVOTDATA("Salary",$J$2,"Gender","Male","Department","Engineering")/GETPIVOTDATA("Salary",$J$2,"Department","Engineering")</f>
        <v>0.4236578591243747</v>
      </c>
      <c r="M13" s="23"/>
      <c r="N13" s="9" t="s">
        <v>7</v>
      </c>
      <c r="O13" s="10">
        <v>67916.944444444438</v>
      </c>
      <c r="P13" s="23">
        <f>GETPIVOTDATA("Salary",$J$2,"Gender","Male","Department","Engineering")/GETPIVOTDATA("Salary",$J$2,"Department","Engineering")</f>
        <v>0.4236578591243747</v>
      </c>
      <c r="Q13" s="23"/>
      <c r="R13" s="9" t="s">
        <v>7</v>
      </c>
      <c r="S13" s="10">
        <v>9508400</v>
      </c>
      <c r="T13" s="23">
        <f>GETPIVOTDATA("Salary",$R$2,"Gender","Male","Location","Lagos")/GETPIVOTDATA("Salary",$R$2,"Location","Lagos")</f>
        <v>0.50164155662724086</v>
      </c>
      <c r="Y13" t="s">
        <v>967</v>
      </c>
      <c r="Z13">
        <v>97</v>
      </c>
      <c r="AG13" s="9" t="s">
        <v>7</v>
      </c>
      <c r="AH13" s="26">
        <v>124</v>
      </c>
    </row>
    <row r="14" spans="1:34" ht="15" thickBot="1" x14ac:dyDescent="0.4">
      <c r="A14" s="9" t="s">
        <v>984</v>
      </c>
      <c r="B14" s="26">
        <v>6</v>
      </c>
      <c r="D14" s="9" t="s">
        <v>984</v>
      </c>
      <c r="E14" s="26">
        <v>8</v>
      </c>
      <c r="G14" s="9" t="s">
        <v>984</v>
      </c>
      <c r="H14" s="26">
        <v>2</v>
      </c>
      <c r="J14" s="9" t="s">
        <v>984</v>
      </c>
      <c r="K14" s="10">
        <v>460140</v>
      </c>
      <c r="L14" s="23"/>
      <c r="M14" s="23"/>
      <c r="N14" s="9" t="s">
        <v>984</v>
      </c>
      <c r="O14" s="10">
        <v>76690</v>
      </c>
      <c r="P14" s="23"/>
      <c r="Q14" s="23"/>
      <c r="R14" s="9" t="s">
        <v>984</v>
      </c>
      <c r="S14" s="10">
        <v>694880</v>
      </c>
      <c r="T14" s="10"/>
      <c r="Y14" s="16" t="s">
        <v>968</v>
      </c>
      <c r="Z14" s="13">
        <f>SUM(Z4:Z13)</f>
        <v>946</v>
      </c>
      <c r="AG14" s="9" t="s">
        <v>984</v>
      </c>
      <c r="AH14" s="26">
        <v>8</v>
      </c>
    </row>
    <row r="15" spans="1:34" ht="15" thickTop="1" x14ac:dyDescent="0.35">
      <c r="A15" s="3" t="s">
        <v>26</v>
      </c>
      <c r="B15" s="26">
        <v>82</v>
      </c>
      <c r="D15" s="3" t="s">
        <v>947</v>
      </c>
      <c r="E15" s="26">
        <v>946</v>
      </c>
      <c r="G15" s="3" t="s">
        <v>23</v>
      </c>
      <c r="H15" s="26">
        <v>131</v>
      </c>
      <c r="J15" s="3" t="s">
        <v>26</v>
      </c>
      <c r="K15" s="10">
        <v>5816830</v>
      </c>
      <c r="L15" s="23"/>
      <c r="M15" s="23"/>
      <c r="N15" s="3" t="s">
        <v>26</v>
      </c>
      <c r="O15" s="10">
        <v>70936.951219512193</v>
      </c>
      <c r="P15" s="23"/>
      <c r="Q15" s="23"/>
      <c r="R15" s="3" t="s">
        <v>947</v>
      </c>
      <c r="S15" s="10">
        <v>69723670</v>
      </c>
      <c r="T15" s="10"/>
      <c r="AG15" s="3" t="s">
        <v>947</v>
      </c>
      <c r="AH15" s="26">
        <v>946</v>
      </c>
    </row>
    <row r="16" spans="1:34" x14ac:dyDescent="0.35">
      <c r="A16" s="9" t="s">
        <v>12</v>
      </c>
      <c r="B16" s="26">
        <v>41</v>
      </c>
      <c r="G16" s="9" t="s">
        <v>12</v>
      </c>
      <c r="H16" s="26">
        <v>58</v>
      </c>
      <c r="J16" s="9" t="s">
        <v>12</v>
      </c>
      <c r="K16" s="10">
        <v>2729730</v>
      </c>
      <c r="L16" s="23">
        <f>GETPIVOTDATA("Salary",$J$2,"Gender","Female","Department","Human Resources")/GETPIVOTDATA("Salary",$J$2,"Department","Human Resources")</f>
        <v>0.46928137834524991</v>
      </c>
      <c r="M16" s="23"/>
      <c r="N16" s="9" t="s">
        <v>12</v>
      </c>
      <c r="O16" s="10">
        <v>66578.780487804877</v>
      </c>
      <c r="P16" s="23">
        <f>GETPIVOTDATA("Salary",$J$2,"Gender","Female","Department","Human Resources")/GETPIVOTDATA("Salary",$J$2,"Department","Human Resources")</f>
        <v>0.46928137834524991</v>
      </c>
      <c r="Q16" s="23"/>
    </row>
    <row r="17" spans="1:17" x14ac:dyDescent="0.35">
      <c r="A17" s="9" t="s">
        <v>7</v>
      </c>
      <c r="B17" s="26">
        <v>38</v>
      </c>
      <c r="G17" s="9" t="s">
        <v>7</v>
      </c>
      <c r="H17" s="26">
        <v>70</v>
      </c>
      <c r="J17" s="9" t="s">
        <v>7</v>
      </c>
      <c r="K17" s="10">
        <v>2804250</v>
      </c>
      <c r="L17" s="23">
        <f>GETPIVOTDATA("Salary",$J$2,"Gender","Male","Department","Human Resources")/GETPIVOTDATA("Salary",$J$2,"Department","Human Resources")</f>
        <v>0.4820924799246325</v>
      </c>
      <c r="M17" s="23"/>
      <c r="N17" s="9" t="s">
        <v>7</v>
      </c>
      <c r="O17" s="10">
        <v>73796.052631578947</v>
      </c>
      <c r="P17" s="23">
        <f>GETPIVOTDATA("Salary",$J$2,"Gender","Male","Department","Human Resources")/GETPIVOTDATA("Salary",$J$2,"Department","Human Resources")</f>
        <v>0.4820924799246325</v>
      </c>
      <c r="Q17" s="23"/>
    </row>
    <row r="18" spans="1:17" x14ac:dyDescent="0.35">
      <c r="A18" s="9" t="s">
        <v>984</v>
      </c>
      <c r="B18" s="26">
        <v>3</v>
      </c>
      <c r="G18" s="9" t="s">
        <v>984</v>
      </c>
      <c r="H18" s="26">
        <v>3</v>
      </c>
      <c r="J18" s="9" t="s">
        <v>984</v>
      </c>
      <c r="K18" s="10">
        <v>282850</v>
      </c>
      <c r="L18" s="23"/>
      <c r="M18" s="23"/>
      <c r="N18" s="9" t="s">
        <v>984</v>
      </c>
      <c r="O18" s="10">
        <v>94283.333333333328</v>
      </c>
      <c r="P18" s="23"/>
      <c r="Q18" s="23"/>
    </row>
    <row r="19" spans="1:17" x14ac:dyDescent="0.35">
      <c r="A19" s="3" t="s">
        <v>19</v>
      </c>
      <c r="B19" s="26">
        <v>88</v>
      </c>
      <c r="G19" s="3" t="s">
        <v>10</v>
      </c>
      <c r="H19" s="26">
        <v>90</v>
      </c>
      <c r="J19" s="3" t="s">
        <v>19</v>
      </c>
      <c r="K19" s="10">
        <v>6290000</v>
      </c>
      <c r="L19" s="23"/>
      <c r="M19" s="23"/>
      <c r="N19" s="3" t="s">
        <v>19</v>
      </c>
      <c r="O19" s="10">
        <v>71477.272727272721</v>
      </c>
      <c r="P19" s="23"/>
      <c r="Q19" s="23"/>
    </row>
    <row r="20" spans="1:17" x14ac:dyDescent="0.35">
      <c r="A20" s="9" t="s">
        <v>12</v>
      </c>
      <c r="B20" s="26">
        <v>34</v>
      </c>
      <c r="G20" s="9" t="s">
        <v>12</v>
      </c>
      <c r="H20" s="26">
        <v>49</v>
      </c>
      <c r="J20" s="9" t="s">
        <v>12</v>
      </c>
      <c r="K20" s="10">
        <v>2329230</v>
      </c>
      <c r="L20" s="23">
        <f>GETPIVOTDATA("Salary",$J$2,"Gender","Female","Department","Legal")/GETPIVOTDATA("Salary",$J$2,"Department","Legal")</f>
        <v>0.37030683624801269</v>
      </c>
      <c r="M20" s="23"/>
      <c r="N20" s="9" t="s">
        <v>12</v>
      </c>
      <c r="O20" s="10">
        <v>68506.76470588235</v>
      </c>
      <c r="P20" s="23">
        <f>GETPIVOTDATA("Salary",$J$2,"Gender","Female","Department","Legal")/GETPIVOTDATA("Salary",$J$2,"Department","Legal")</f>
        <v>0.37030683624801269</v>
      </c>
      <c r="Q20" s="23"/>
    </row>
    <row r="21" spans="1:17" x14ac:dyDescent="0.35">
      <c r="A21" s="9" t="s">
        <v>7</v>
      </c>
      <c r="B21" s="26">
        <v>49</v>
      </c>
      <c r="G21" s="9" t="s">
        <v>7</v>
      </c>
      <c r="H21" s="26">
        <v>36</v>
      </c>
      <c r="J21" s="9" t="s">
        <v>7</v>
      </c>
      <c r="K21" s="10">
        <v>3576900</v>
      </c>
      <c r="L21" s="23">
        <f>GETPIVOTDATA("Salary",$J$2,"Gender","Male","Department","Legal")/GETPIVOTDATA("Salary",$J$2,"Department","Legal")</f>
        <v>0.56866454689984103</v>
      </c>
      <c r="M21" s="23"/>
      <c r="N21" s="9" t="s">
        <v>7</v>
      </c>
      <c r="O21" s="10">
        <v>72997.959183673476</v>
      </c>
      <c r="P21" s="23">
        <f>GETPIVOTDATA("Salary",$J$2,"Gender","Male","Department","Legal")/GETPIVOTDATA("Salary",$J$2,"Department","Legal")</f>
        <v>0.56866454689984103</v>
      </c>
      <c r="Q21" s="23"/>
    </row>
    <row r="22" spans="1:17" x14ac:dyDescent="0.35">
      <c r="A22" s="9" t="s">
        <v>984</v>
      </c>
      <c r="B22" s="26">
        <v>5</v>
      </c>
      <c r="G22" s="9" t="s">
        <v>984</v>
      </c>
      <c r="H22" s="26">
        <v>5</v>
      </c>
      <c r="J22" s="9" t="s">
        <v>984</v>
      </c>
      <c r="K22" s="10">
        <v>383870</v>
      </c>
      <c r="L22" s="23"/>
      <c r="M22" s="23"/>
      <c r="N22" s="9" t="s">
        <v>984</v>
      </c>
      <c r="O22" s="10">
        <v>76774</v>
      </c>
      <c r="P22" s="23"/>
      <c r="Q22" s="23"/>
    </row>
    <row r="23" spans="1:17" x14ac:dyDescent="0.35">
      <c r="A23" s="3" t="s">
        <v>65</v>
      </c>
      <c r="B23" s="26">
        <v>65</v>
      </c>
      <c r="G23" s="3" t="s">
        <v>50</v>
      </c>
      <c r="H23" s="26">
        <v>54</v>
      </c>
      <c r="J23" s="3" t="s">
        <v>65</v>
      </c>
      <c r="K23" s="10">
        <v>4990370</v>
      </c>
      <c r="L23" s="23"/>
      <c r="M23" s="23"/>
      <c r="N23" s="3" t="s">
        <v>65</v>
      </c>
      <c r="O23" s="10">
        <v>76774.923076923078</v>
      </c>
      <c r="P23" s="23"/>
      <c r="Q23" s="23"/>
    </row>
    <row r="24" spans="1:17" x14ac:dyDescent="0.35">
      <c r="A24" s="9" t="s">
        <v>12</v>
      </c>
      <c r="B24" s="26">
        <v>31</v>
      </c>
      <c r="G24" s="9" t="s">
        <v>12</v>
      </c>
      <c r="H24" s="26">
        <v>20</v>
      </c>
      <c r="J24" s="9" t="s">
        <v>12</v>
      </c>
      <c r="K24" s="10">
        <v>2452340</v>
      </c>
      <c r="L24" s="23">
        <f>GETPIVOTDATA("Salary",$J$2,"Gender","Female","Department","Marketing")/GETPIVOTDATA("Salary",$J$2,"Department","Marketing")</f>
        <v>0.49141446425816121</v>
      </c>
      <c r="M24" s="23"/>
      <c r="N24" s="9" t="s">
        <v>12</v>
      </c>
      <c r="O24" s="10">
        <v>79107.741935483864</v>
      </c>
      <c r="P24" s="23">
        <f>GETPIVOTDATA("Salary",$J$2,"Gender","Female","Department","Marketing")/GETPIVOTDATA("Salary",$J$2,"Department","Marketing")</f>
        <v>0.49141446425816121</v>
      </c>
      <c r="Q24" s="23"/>
    </row>
    <row r="25" spans="1:17" x14ac:dyDescent="0.35">
      <c r="A25" s="9" t="s">
        <v>7</v>
      </c>
      <c r="B25" s="26">
        <v>33</v>
      </c>
      <c r="G25" s="9" t="s">
        <v>7</v>
      </c>
      <c r="H25" s="26">
        <v>31</v>
      </c>
      <c r="J25" s="9" t="s">
        <v>7</v>
      </c>
      <c r="K25" s="10">
        <v>2432160</v>
      </c>
      <c r="L25" s="23">
        <f>GETPIVOTDATA("Salary",$J$2,"Gender","Male","Department","Marketing")/GETPIVOTDATA("Salary",$J$2,"Department","Marketing")</f>
        <v>0.48737067592182542</v>
      </c>
      <c r="M25" s="23"/>
      <c r="N25" s="9" t="s">
        <v>7</v>
      </c>
      <c r="O25" s="10">
        <v>73701.818181818177</v>
      </c>
      <c r="P25" s="23">
        <f>GETPIVOTDATA("Salary",$J$2,"Gender","Male","Department","Marketing")/GETPIVOTDATA("Salary",$J$2,"Department","Marketing")</f>
        <v>0.48737067592182542</v>
      </c>
      <c r="Q25" s="23"/>
    </row>
    <row r="26" spans="1:17" x14ac:dyDescent="0.35">
      <c r="A26" s="9" t="s">
        <v>984</v>
      </c>
      <c r="B26" s="26">
        <v>1</v>
      </c>
      <c r="G26" s="9" t="s">
        <v>984</v>
      </c>
      <c r="H26" s="26">
        <v>3</v>
      </c>
      <c r="J26" s="9" t="s">
        <v>984</v>
      </c>
      <c r="K26" s="10">
        <v>105870</v>
      </c>
      <c r="L26" s="23"/>
      <c r="M26" s="23"/>
      <c r="N26" s="9" t="s">
        <v>984</v>
      </c>
      <c r="O26" s="10">
        <v>105870</v>
      </c>
      <c r="P26" s="23"/>
      <c r="Q26" s="23"/>
    </row>
    <row r="27" spans="1:17" x14ac:dyDescent="0.35">
      <c r="A27" s="3" t="s">
        <v>36</v>
      </c>
      <c r="B27" s="26">
        <v>89</v>
      </c>
      <c r="G27" s="3" t="s">
        <v>947</v>
      </c>
      <c r="H27" s="26">
        <v>946</v>
      </c>
      <c r="J27" s="3" t="s">
        <v>36</v>
      </c>
      <c r="K27" s="10">
        <v>6514920</v>
      </c>
      <c r="L27" s="23"/>
      <c r="M27" s="23"/>
      <c r="N27" s="3" t="s">
        <v>36</v>
      </c>
      <c r="O27" s="10">
        <v>73201.348314606745</v>
      </c>
      <c r="P27" s="23"/>
      <c r="Q27" s="23"/>
    </row>
    <row r="28" spans="1:17" x14ac:dyDescent="0.35">
      <c r="A28" s="9" t="s">
        <v>12</v>
      </c>
      <c r="B28" s="26">
        <v>41</v>
      </c>
      <c r="J28" s="9" t="s">
        <v>12</v>
      </c>
      <c r="K28" s="10">
        <v>2901700</v>
      </c>
      <c r="L28" s="23">
        <f>GETPIVOTDATA("Salary",$J$2,"Gender","Female","Department","Product Management")/GETPIVOTDATA("Salary",$J$2,"Department","Product Management")</f>
        <v>0.44539303629208032</v>
      </c>
      <c r="M28" s="23"/>
      <c r="N28" s="9" t="s">
        <v>12</v>
      </c>
      <c r="O28" s="10">
        <v>70773.170731707316</v>
      </c>
      <c r="P28" s="23">
        <f>GETPIVOTDATA("Salary",$J$2,"Gender","Female","Department","Product Management")/GETPIVOTDATA("Salary",$J$2,"Department","Product Management")</f>
        <v>0.44539303629208032</v>
      </c>
      <c r="Q28" s="23"/>
    </row>
    <row r="29" spans="1:17" x14ac:dyDescent="0.35">
      <c r="A29" s="9" t="s">
        <v>7</v>
      </c>
      <c r="B29" s="26">
        <v>47</v>
      </c>
      <c r="J29" s="9" t="s">
        <v>7</v>
      </c>
      <c r="K29" s="10">
        <v>3576740</v>
      </c>
      <c r="L29" s="23">
        <f>GETPIVOTDATA("Salary",$J$2,"Gender","Male","Department","Product Management")/GETPIVOTDATA("Salary",$J$2,"Department","Product Management")</f>
        <v>0.54900750891799133</v>
      </c>
      <c r="M29" s="23"/>
      <c r="N29" s="9" t="s">
        <v>7</v>
      </c>
      <c r="O29" s="10">
        <v>76100.851063829788</v>
      </c>
      <c r="P29" s="23">
        <f>GETPIVOTDATA("Salary",$J$2,"Gender","Male","Department","Product Management")/GETPIVOTDATA("Salary",$J$2,"Department","Product Management")</f>
        <v>0.54900750891799133</v>
      </c>
      <c r="Q29" s="23"/>
    </row>
    <row r="30" spans="1:17" x14ac:dyDescent="0.35">
      <c r="A30" s="9" t="s">
        <v>984</v>
      </c>
      <c r="B30" s="26">
        <v>1</v>
      </c>
      <c r="J30" s="9" t="s">
        <v>984</v>
      </c>
      <c r="K30" s="10">
        <v>36480</v>
      </c>
      <c r="L30" s="23"/>
      <c r="M30" s="23"/>
      <c r="N30" s="9" t="s">
        <v>984</v>
      </c>
      <c r="O30" s="10">
        <v>36480</v>
      </c>
      <c r="P30" s="23"/>
      <c r="Q30" s="23"/>
    </row>
    <row r="31" spans="1:17" x14ac:dyDescent="0.35">
      <c r="A31" s="3" t="s">
        <v>49</v>
      </c>
      <c r="B31" s="26">
        <v>74</v>
      </c>
      <c r="J31" s="3" t="s">
        <v>49</v>
      </c>
      <c r="K31" s="10">
        <v>5064960</v>
      </c>
      <c r="L31" s="23"/>
      <c r="M31" s="23"/>
      <c r="N31" s="3" t="s">
        <v>49</v>
      </c>
      <c r="O31" s="10">
        <v>68445.4054054054</v>
      </c>
      <c r="P31" s="23"/>
      <c r="Q31" s="23"/>
    </row>
    <row r="32" spans="1:17" x14ac:dyDescent="0.35">
      <c r="A32" s="9" t="s">
        <v>12</v>
      </c>
      <c r="B32" s="26">
        <v>38</v>
      </c>
      <c r="J32" s="9" t="s">
        <v>12</v>
      </c>
      <c r="K32" s="10">
        <v>2530950</v>
      </c>
      <c r="L32" s="23">
        <f>GETPIVOTDATA("Salary",$J$2,"Gender","Female","Department","Research and Development")/GETPIVOTDATA("Salary",$J$2,"Department","Research and Development")</f>
        <v>0.4996979245640637</v>
      </c>
      <c r="M32" s="23"/>
      <c r="N32" s="9" t="s">
        <v>12</v>
      </c>
      <c r="O32" s="10">
        <v>66603.947368421053</v>
      </c>
      <c r="P32" s="23">
        <f>GETPIVOTDATA("Salary",$J$2,"Gender","Female","Department","Research and Development")/GETPIVOTDATA("Salary",$J$2,"Department","Research and Development")</f>
        <v>0.4996979245640637</v>
      </c>
      <c r="Q32" s="23"/>
    </row>
    <row r="33" spans="1:17" x14ac:dyDescent="0.35">
      <c r="A33" s="9" t="s">
        <v>7</v>
      </c>
      <c r="B33" s="26">
        <v>31</v>
      </c>
      <c r="D33" s="21" t="s">
        <v>969</v>
      </c>
      <c r="E33" s="21"/>
      <c r="G33" s="8" t="s">
        <v>946</v>
      </c>
      <c r="H33" t="s">
        <v>986</v>
      </c>
      <c r="J33" s="9" t="s">
        <v>7</v>
      </c>
      <c r="K33" s="10">
        <v>2140940</v>
      </c>
      <c r="L33" s="23">
        <f>GETPIVOTDATA("Salary",$J$2,"Gender","Male","Department","Research and Development")/GETPIVOTDATA("Salary",$J$2,"Department","Research and Development")</f>
        <v>0.42269632928986606</v>
      </c>
      <c r="M33" s="23"/>
      <c r="N33" s="9" t="s">
        <v>7</v>
      </c>
      <c r="O33" s="10">
        <v>69062.580645161288</v>
      </c>
      <c r="P33" s="23">
        <f>GETPIVOTDATA("Salary",$J$2,"Gender","Male","Department","Research and Development")/GETPIVOTDATA("Salary",$J$2,"Department","Research and Development")</f>
        <v>0.42269632928986606</v>
      </c>
      <c r="Q33" s="23"/>
    </row>
    <row r="34" spans="1:17" x14ac:dyDescent="0.35">
      <c r="A34" s="9" t="s">
        <v>984</v>
      </c>
      <c r="B34" s="26">
        <v>5</v>
      </c>
      <c r="D34" s="8" t="s">
        <v>946</v>
      </c>
      <c r="E34" t="s">
        <v>949</v>
      </c>
      <c r="G34" s="3" t="s">
        <v>12</v>
      </c>
      <c r="H34" s="26">
        <v>441</v>
      </c>
      <c r="J34" s="9" t="s">
        <v>984</v>
      </c>
      <c r="K34" s="10">
        <v>393070</v>
      </c>
      <c r="L34" s="23"/>
      <c r="M34" s="23"/>
      <c r="N34" s="9" t="s">
        <v>984</v>
      </c>
      <c r="O34" s="10">
        <v>78614</v>
      </c>
      <c r="P34" s="23"/>
      <c r="Q34" s="23"/>
    </row>
    <row r="35" spans="1:17" x14ac:dyDescent="0.35">
      <c r="A35" s="3" t="s">
        <v>8</v>
      </c>
      <c r="B35" s="26">
        <v>80</v>
      </c>
      <c r="D35" s="3" t="s">
        <v>12</v>
      </c>
      <c r="E35" s="15">
        <v>0.45625596013520231</v>
      </c>
      <c r="G35" s="3" t="s">
        <v>7</v>
      </c>
      <c r="H35" s="26">
        <v>465</v>
      </c>
      <c r="J35" s="3" t="s">
        <v>8</v>
      </c>
      <c r="K35" s="10">
        <v>5772730</v>
      </c>
      <c r="L35" s="23"/>
      <c r="M35" s="23"/>
      <c r="N35" s="3" t="s">
        <v>8</v>
      </c>
      <c r="O35" s="10">
        <v>72159.125</v>
      </c>
      <c r="P35" s="23"/>
      <c r="Q35" s="23"/>
    </row>
    <row r="36" spans="1:17" x14ac:dyDescent="0.35">
      <c r="A36" s="9" t="s">
        <v>12</v>
      </c>
      <c r="B36" s="26">
        <v>36</v>
      </c>
      <c r="D36" s="3" t="s">
        <v>7</v>
      </c>
      <c r="E36" s="15">
        <v>0.49878513279636599</v>
      </c>
      <c r="G36" s="3" t="s">
        <v>984</v>
      </c>
      <c r="H36" s="26">
        <v>40</v>
      </c>
      <c r="J36" s="9" t="s">
        <v>12</v>
      </c>
      <c r="K36" s="10">
        <v>2534640</v>
      </c>
      <c r="L36" s="23">
        <f>GETPIVOTDATA("Salary",$J$2,"Gender","Female","Department","Sales")/GETPIVOTDATA("Salary",$J$2,"Department","Sales")</f>
        <v>0.43907128862773764</v>
      </c>
      <c r="M36" s="23"/>
      <c r="N36" s="9" t="s">
        <v>12</v>
      </c>
      <c r="O36" s="10">
        <v>70406.666666666672</v>
      </c>
      <c r="P36" s="23">
        <f>GETPIVOTDATA("Salary",$J$2,"Gender","Female","Department","Sales")/GETPIVOTDATA("Salary",$J$2,"Department","Sales")</f>
        <v>0.43907128862773764</v>
      </c>
      <c r="Q36" s="23"/>
    </row>
    <row r="37" spans="1:17" x14ac:dyDescent="0.35">
      <c r="A37" s="9" t="s">
        <v>7</v>
      </c>
      <c r="B37" s="26">
        <v>40</v>
      </c>
      <c r="D37" s="3" t="s">
        <v>984</v>
      </c>
      <c r="E37" s="15">
        <v>4.4958907068431711E-2</v>
      </c>
      <c r="G37" s="3" t="s">
        <v>947</v>
      </c>
      <c r="H37" s="26">
        <v>946</v>
      </c>
      <c r="J37" s="9" t="s">
        <v>7</v>
      </c>
      <c r="K37" s="10">
        <v>2881590</v>
      </c>
      <c r="L37" s="23">
        <f>GETPIVOTDATA("Salary",$J$2,"Gender","Male","Department","Sales")/GETPIVOTDATA("Salary",$J$2,"Department","Sales")</f>
        <v>0.49917283503645588</v>
      </c>
      <c r="M37" s="23"/>
      <c r="N37" s="9" t="s">
        <v>7</v>
      </c>
      <c r="O37" s="10">
        <v>72039.75</v>
      </c>
      <c r="P37" s="23">
        <f>GETPIVOTDATA("Salary",$J$2,"Gender","Male","Department","Sales")/GETPIVOTDATA("Salary",$J$2,"Department","Sales")</f>
        <v>0.49917283503645588</v>
      </c>
      <c r="Q37" s="23"/>
    </row>
    <row r="38" spans="1:17" x14ac:dyDescent="0.35">
      <c r="A38" s="9" t="s">
        <v>984</v>
      </c>
      <c r="B38" s="26">
        <v>4</v>
      </c>
      <c r="D38" s="3" t="s">
        <v>947</v>
      </c>
      <c r="E38" s="15">
        <v>1</v>
      </c>
      <c r="J38" s="9" t="s">
        <v>984</v>
      </c>
      <c r="K38" s="10">
        <v>356500</v>
      </c>
      <c r="L38" s="23"/>
      <c r="M38" s="23"/>
      <c r="N38" s="9" t="s">
        <v>984</v>
      </c>
      <c r="O38" s="10">
        <v>89125</v>
      </c>
      <c r="P38" s="23"/>
      <c r="Q38" s="23"/>
    </row>
    <row r="39" spans="1:17" x14ac:dyDescent="0.35">
      <c r="A39" s="3" t="s">
        <v>30</v>
      </c>
      <c r="B39" s="26">
        <v>82</v>
      </c>
      <c r="J39" s="3" t="s">
        <v>30</v>
      </c>
      <c r="K39" s="10">
        <v>6210250</v>
      </c>
      <c r="L39" s="23"/>
      <c r="M39" s="23"/>
      <c r="N39" s="3" t="s">
        <v>30</v>
      </c>
      <c r="O39" s="10">
        <v>75734.756097560981</v>
      </c>
      <c r="P39" s="23"/>
      <c r="Q39" s="23"/>
    </row>
    <row r="40" spans="1:17" x14ac:dyDescent="0.35">
      <c r="A40" s="9" t="s">
        <v>12</v>
      </c>
      <c r="B40" s="26">
        <v>42</v>
      </c>
      <c r="J40" s="9" t="s">
        <v>12</v>
      </c>
      <c r="K40" s="10">
        <v>3069170</v>
      </c>
      <c r="L40" s="23">
        <f>GETPIVOTDATA("Salary",$J$2,"Gender","Female","Department","Services")/GETPIVOTDATA("Salary",$J$2,"Department","Services")</f>
        <v>0.49421037800410611</v>
      </c>
      <c r="M40" s="23"/>
      <c r="N40" s="9" t="s">
        <v>12</v>
      </c>
      <c r="O40" s="10">
        <v>73075.476190476184</v>
      </c>
      <c r="P40" s="23">
        <f>GETPIVOTDATA("Salary",$J$2,"Gender","Female","Department","Services")/GETPIVOTDATA("Salary",$J$2,"Department","Services")</f>
        <v>0.49421037800410611</v>
      </c>
      <c r="Q40" s="23"/>
    </row>
    <row r="41" spans="1:17" x14ac:dyDescent="0.35">
      <c r="A41" s="9" t="s">
        <v>7</v>
      </c>
      <c r="B41" s="26">
        <v>37</v>
      </c>
      <c r="J41" s="9" t="s">
        <v>7</v>
      </c>
      <c r="K41" s="10">
        <v>2939880</v>
      </c>
      <c r="L41" s="23">
        <f>GETPIVOTDATA("Salary",$J$2,"Gender","Male","Department","Services")/GETPIVOTDATA("Salary",$J$2,"Department","Services")</f>
        <v>0.47339157038766555</v>
      </c>
      <c r="M41" s="23"/>
      <c r="N41" s="9" t="s">
        <v>7</v>
      </c>
      <c r="O41" s="10">
        <v>79456.216216216213</v>
      </c>
      <c r="P41" s="23">
        <f>GETPIVOTDATA("Salary",$J$2,"Gender","Male","Department","Services")/GETPIVOTDATA("Salary",$J$2,"Department","Services")</f>
        <v>0.47339157038766555</v>
      </c>
      <c r="Q41" s="23"/>
    </row>
    <row r="42" spans="1:17" x14ac:dyDescent="0.35">
      <c r="A42" s="9" t="s">
        <v>984</v>
      </c>
      <c r="B42" s="26">
        <v>3</v>
      </c>
      <c r="J42" s="9" t="s">
        <v>984</v>
      </c>
      <c r="K42" s="10">
        <v>201200</v>
      </c>
      <c r="L42" s="23"/>
      <c r="M42" s="23"/>
      <c r="N42" s="9" t="s">
        <v>984</v>
      </c>
      <c r="O42" s="10">
        <v>67066.666666666672</v>
      </c>
      <c r="P42" s="23"/>
      <c r="Q42" s="23"/>
    </row>
    <row r="43" spans="1:17" x14ac:dyDescent="0.35">
      <c r="A43" s="3" t="s">
        <v>22</v>
      </c>
      <c r="B43" s="26">
        <v>81</v>
      </c>
      <c r="J43" s="3" t="s">
        <v>22</v>
      </c>
      <c r="K43" s="10">
        <v>6077360</v>
      </c>
      <c r="L43" s="23"/>
      <c r="M43" s="23"/>
      <c r="N43" s="3" t="s">
        <v>22</v>
      </c>
      <c r="O43" s="10">
        <v>75029.135802469129</v>
      </c>
      <c r="P43" s="23"/>
      <c r="Q43" s="23"/>
    </row>
    <row r="44" spans="1:17" x14ac:dyDescent="0.35">
      <c r="A44" s="9" t="s">
        <v>12</v>
      </c>
      <c r="B44" s="26">
        <v>35</v>
      </c>
      <c r="J44" s="9" t="s">
        <v>12</v>
      </c>
      <c r="K44" s="10">
        <v>2521050</v>
      </c>
      <c r="L44" s="23">
        <f>GETPIVOTDATA("Salary",$J$2,"Gender","Female","Department","Support")/GETPIVOTDATA("Salary",$J$2,"Department","Support")</f>
        <v>0.41482650361341111</v>
      </c>
      <c r="M44" s="23"/>
      <c r="N44" s="9" t="s">
        <v>12</v>
      </c>
      <c r="O44" s="10">
        <v>72030</v>
      </c>
      <c r="P44" s="23">
        <f>GETPIVOTDATA("Salary",$J$2,"Gender","Female","Department","Support")/GETPIVOTDATA("Salary",$J$2,"Department","Support")</f>
        <v>0.41482650361341111</v>
      </c>
      <c r="Q44" s="23"/>
    </row>
    <row r="45" spans="1:17" x14ac:dyDescent="0.35">
      <c r="A45" s="9" t="s">
        <v>7</v>
      </c>
      <c r="B45" s="26">
        <v>42</v>
      </c>
      <c r="J45" s="9" t="s">
        <v>7</v>
      </c>
      <c r="K45" s="10">
        <v>3251410</v>
      </c>
      <c r="L45" s="23">
        <f>GETPIVOTDATA("Salary",$J$2,"Gender","Male","Department","Support")/GETPIVOTDATA("Salary",$J$2,"Department","Support")</f>
        <v>0.53500368581094426</v>
      </c>
      <c r="M45" s="23"/>
      <c r="N45" s="9" t="s">
        <v>7</v>
      </c>
      <c r="O45" s="10">
        <v>77414.523809523816</v>
      </c>
      <c r="P45" s="23">
        <f>GETPIVOTDATA("Salary",$J$2,"Gender","Male","Department","Support")/GETPIVOTDATA("Salary",$J$2,"Department","Support")</f>
        <v>0.53500368581094426</v>
      </c>
      <c r="Q45" s="23"/>
    </row>
    <row r="46" spans="1:17" x14ac:dyDescent="0.35">
      <c r="A46" s="9" t="s">
        <v>984</v>
      </c>
      <c r="B46" s="26">
        <v>4</v>
      </c>
      <c r="J46" s="9" t="s">
        <v>984</v>
      </c>
      <c r="K46" s="10">
        <v>304900</v>
      </c>
      <c r="L46" s="23"/>
      <c r="M46" s="23"/>
      <c r="N46" s="9" t="s">
        <v>984</v>
      </c>
      <c r="O46" s="10">
        <v>76225</v>
      </c>
      <c r="P46" s="23"/>
      <c r="Q46" s="23"/>
    </row>
    <row r="47" spans="1:17" x14ac:dyDescent="0.35">
      <c r="A47" s="3" t="s">
        <v>41</v>
      </c>
      <c r="B47" s="26">
        <v>77</v>
      </c>
      <c r="J47" s="3" t="s">
        <v>41</v>
      </c>
      <c r="K47" s="10">
        <v>5854820</v>
      </c>
      <c r="L47" s="23"/>
      <c r="M47" s="23"/>
      <c r="N47" s="3" t="s">
        <v>41</v>
      </c>
      <c r="O47" s="10">
        <v>76036.623376623378</v>
      </c>
      <c r="P47" s="23"/>
      <c r="Q47" s="23"/>
    </row>
    <row r="48" spans="1:17" x14ac:dyDescent="0.35">
      <c r="A48" s="9" t="s">
        <v>12</v>
      </c>
      <c r="B48" s="26">
        <v>36</v>
      </c>
      <c r="J48" s="9" t="s">
        <v>12</v>
      </c>
      <c r="K48" s="10">
        <v>2774960</v>
      </c>
      <c r="L48" s="23">
        <f>GETPIVOTDATA("Salary",$J$2,"Gender","Female","Department","Training")/GETPIVOTDATA("Salary",$J$2,"Department","Training")</f>
        <v>0.47396162478094972</v>
      </c>
      <c r="M48" s="23"/>
      <c r="N48" s="9" t="s">
        <v>12</v>
      </c>
      <c r="O48" s="10">
        <v>77082.222222222219</v>
      </c>
      <c r="P48" s="23">
        <f>GETPIVOTDATA("Salary",$J$2,"Gender","Female","Department","Training")/GETPIVOTDATA("Salary",$J$2,"Department","Training")</f>
        <v>0.47396162478094972</v>
      </c>
      <c r="Q48" s="23"/>
    </row>
    <row r="49" spans="1:17" x14ac:dyDescent="0.35">
      <c r="A49" s="9" t="s">
        <v>7</v>
      </c>
      <c r="B49" s="26">
        <v>38</v>
      </c>
      <c r="J49" s="9" t="s">
        <v>7</v>
      </c>
      <c r="K49" s="10">
        <v>2825030</v>
      </c>
      <c r="L49" s="23">
        <f>GETPIVOTDATA("Salary",$J$2,"Gender","Male","Department","Training")/GETPIVOTDATA("Salary",$J$2,"Department","Training")</f>
        <v>0.48251355293587161</v>
      </c>
      <c r="M49" s="23"/>
      <c r="N49" s="9" t="s">
        <v>7</v>
      </c>
      <c r="O49" s="10">
        <v>74342.894736842107</v>
      </c>
      <c r="P49" s="23">
        <f>GETPIVOTDATA("Salary",$J$2,"Gender","Male","Department","Training")/GETPIVOTDATA("Salary",$J$2,"Department","Training")</f>
        <v>0.48251355293587161</v>
      </c>
      <c r="Q49" s="23"/>
    </row>
    <row r="50" spans="1:17" x14ac:dyDescent="0.35">
      <c r="A50" s="9" t="s">
        <v>984</v>
      </c>
      <c r="B50" s="26">
        <v>3</v>
      </c>
      <c r="J50" s="9" t="s">
        <v>984</v>
      </c>
      <c r="K50" s="10">
        <v>254830</v>
      </c>
      <c r="L50" s="23"/>
      <c r="M50" s="23"/>
      <c r="N50" s="9" t="s">
        <v>984</v>
      </c>
      <c r="O50" s="10">
        <v>84943.333333333328</v>
      </c>
      <c r="P50" s="23"/>
      <c r="Q50" s="23"/>
    </row>
    <row r="51" spans="1:17" x14ac:dyDescent="0.35">
      <c r="A51" s="3" t="s">
        <v>947</v>
      </c>
      <c r="B51" s="26">
        <v>946</v>
      </c>
      <c r="J51" s="3" t="s">
        <v>947</v>
      </c>
      <c r="K51" s="10">
        <v>69723670</v>
      </c>
      <c r="N51" s="3" t="s">
        <v>947</v>
      </c>
      <c r="O51" s="10">
        <v>73703.668076109941</v>
      </c>
    </row>
  </sheetData>
  <mergeCells count="10">
    <mergeCell ref="D33:E33"/>
    <mergeCell ref="N1:O1"/>
    <mergeCell ref="Y1:Z1"/>
    <mergeCell ref="J1:K1"/>
    <mergeCell ref="AB1:AD1"/>
    <mergeCell ref="R1:S1"/>
    <mergeCell ref="A1:B1"/>
    <mergeCell ref="D1:E1"/>
    <mergeCell ref="G1:H1"/>
    <mergeCell ref="U1:W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6B00D8-9F53-4DA7-8D77-B1D1DDC1C44B}">
  <dimension ref="B2:N36"/>
  <sheetViews>
    <sheetView workbookViewId="0">
      <selection activeCell="E37" sqref="E37"/>
    </sheetView>
  </sheetViews>
  <sheetFormatPr defaultRowHeight="14.5" x14ac:dyDescent="0.35"/>
  <cols>
    <col min="2" max="2" width="23.1796875" bestFit="1" customWidth="1"/>
    <col min="3" max="3" width="18.90625" bestFit="1" customWidth="1"/>
    <col min="4" max="4" width="16.26953125" bestFit="1" customWidth="1"/>
    <col min="8" max="8" width="25.7265625" bestFit="1" customWidth="1"/>
    <col min="9" max="9" width="14.453125" bestFit="1" customWidth="1"/>
    <col min="11" max="11" width="9" bestFit="1" customWidth="1"/>
    <col min="14" max="14" width="10" customWidth="1"/>
  </cols>
  <sheetData>
    <row r="2" spans="2:14" x14ac:dyDescent="0.35">
      <c r="B2" s="6" t="s">
        <v>2</v>
      </c>
      <c r="C2" s="6" t="s">
        <v>12</v>
      </c>
      <c r="D2" s="6" t="s">
        <v>7</v>
      </c>
      <c r="E2" s="6" t="s">
        <v>984</v>
      </c>
      <c r="H2" s="8" t="s">
        <v>946</v>
      </c>
      <c r="I2" t="s">
        <v>948</v>
      </c>
      <c r="K2" s="6" t="s">
        <v>5</v>
      </c>
      <c r="L2" s="6" t="s">
        <v>12</v>
      </c>
      <c r="M2" s="6" t="s">
        <v>7</v>
      </c>
      <c r="N2" s="6" t="s">
        <v>984</v>
      </c>
    </row>
    <row r="3" spans="2:14" x14ac:dyDescent="0.35">
      <c r="B3" t="s">
        <v>41</v>
      </c>
      <c r="C3">
        <v>36</v>
      </c>
      <c r="D3">
        <v>38</v>
      </c>
      <c r="E3">
        <v>3</v>
      </c>
      <c r="H3" s="3" t="s">
        <v>27</v>
      </c>
      <c r="I3" s="26">
        <v>420</v>
      </c>
      <c r="K3" t="s">
        <v>27</v>
      </c>
      <c r="L3" s="26">
        <v>190</v>
      </c>
      <c r="M3" s="26">
        <v>212</v>
      </c>
      <c r="N3" s="26">
        <v>18</v>
      </c>
    </row>
    <row r="4" spans="2:14" x14ac:dyDescent="0.35">
      <c r="B4" t="s">
        <v>22</v>
      </c>
      <c r="C4">
        <v>35</v>
      </c>
      <c r="D4">
        <v>42</v>
      </c>
      <c r="E4">
        <v>4</v>
      </c>
      <c r="H4" s="9" t="s">
        <v>12</v>
      </c>
      <c r="I4" s="26">
        <v>190</v>
      </c>
      <c r="K4" t="s">
        <v>14</v>
      </c>
      <c r="L4" s="26">
        <v>89</v>
      </c>
      <c r="M4" s="26">
        <v>82</v>
      </c>
      <c r="N4" s="26">
        <v>9</v>
      </c>
    </row>
    <row r="5" spans="2:14" x14ac:dyDescent="0.35">
      <c r="B5" t="s">
        <v>30</v>
      </c>
      <c r="C5">
        <v>42</v>
      </c>
      <c r="D5">
        <v>37</v>
      </c>
      <c r="E5">
        <v>3</v>
      </c>
      <c r="H5" s="9" t="s">
        <v>7</v>
      </c>
      <c r="I5" s="26">
        <v>212</v>
      </c>
      <c r="K5" t="s">
        <v>17</v>
      </c>
      <c r="L5" s="26">
        <v>35</v>
      </c>
      <c r="M5" s="26">
        <v>34</v>
      </c>
      <c r="N5" s="26">
        <v>2</v>
      </c>
    </row>
    <row r="6" spans="2:14" x14ac:dyDescent="0.35">
      <c r="B6" t="s">
        <v>8</v>
      </c>
      <c r="C6">
        <v>36</v>
      </c>
      <c r="D6">
        <v>40</v>
      </c>
      <c r="E6">
        <v>4</v>
      </c>
      <c r="H6" s="9" t="s">
        <v>984</v>
      </c>
      <c r="I6" s="26">
        <v>18</v>
      </c>
      <c r="K6" t="s">
        <v>23</v>
      </c>
      <c r="L6" s="26">
        <v>58</v>
      </c>
      <c r="M6" s="26">
        <v>70</v>
      </c>
      <c r="N6" s="26">
        <v>3</v>
      </c>
    </row>
    <row r="7" spans="2:14" x14ac:dyDescent="0.35">
      <c r="B7" t="s">
        <v>49</v>
      </c>
      <c r="C7">
        <v>38</v>
      </c>
      <c r="D7">
        <v>31</v>
      </c>
      <c r="E7">
        <v>5</v>
      </c>
      <c r="H7" s="3" t="s">
        <v>14</v>
      </c>
      <c r="I7" s="26">
        <v>180</v>
      </c>
      <c r="K7" t="s">
        <v>10</v>
      </c>
      <c r="L7" s="26">
        <v>49</v>
      </c>
      <c r="M7" s="26">
        <v>36</v>
      </c>
      <c r="N7" s="26">
        <v>5</v>
      </c>
    </row>
    <row r="8" spans="2:14" x14ac:dyDescent="0.35">
      <c r="B8" t="s">
        <v>36</v>
      </c>
      <c r="C8">
        <v>41</v>
      </c>
      <c r="D8">
        <v>47</v>
      </c>
      <c r="E8">
        <v>1</v>
      </c>
      <c r="H8" s="9" t="s">
        <v>12</v>
      </c>
      <c r="I8" s="26">
        <v>89</v>
      </c>
      <c r="K8" t="s">
        <v>50</v>
      </c>
      <c r="L8" s="26">
        <v>20</v>
      </c>
      <c r="M8" s="26">
        <v>31</v>
      </c>
      <c r="N8" s="26">
        <v>3</v>
      </c>
    </row>
    <row r="9" spans="2:14" x14ac:dyDescent="0.35">
      <c r="B9" t="s">
        <v>65</v>
      </c>
      <c r="C9">
        <v>31</v>
      </c>
      <c r="D9">
        <v>33</v>
      </c>
      <c r="E9">
        <v>1</v>
      </c>
      <c r="H9" s="9" t="s">
        <v>7</v>
      </c>
      <c r="I9" s="26">
        <v>82</v>
      </c>
    </row>
    <row r="10" spans="2:14" x14ac:dyDescent="0.35">
      <c r="B10" t="s">
        <v>985</v>
      </c>
      <c r="C10">
        <v>34</v>
      </c>
      <c r="D10">
        <v>49</v>
      </c>
      <c r="E10">
        <v>5</v>
      </c>
      <c r="H10" s="9" t="s">
        <v>984</v>
      </c>
      <c r="I10" s="26">
        <v>9</v>
      </c>
    </row>
    <row r="11" spans="2:14" x14ac:dyDescent="0.35">
      <c r="B11" t="s">
        <v>26</v>
      </c>
      <c r="C11">
        <v>41</v>
      </c>
      <c r="D11">
        <v>38</v>
      </c>
      <c r="E11">
        <v>3</v>
      </c>
      <c r="H11" s="3" t="s">
        <v>17</v>
      </c>
      <c r="I11" s="26">
        <v>71</v>
      </c>
    </row>
    <row r="12" spans="2:14" x14ac:dyDescent="0.35">
      <c r="B12" t="s">
        <v>13</v>
      </c>
      <c r="C12">
        <v>38</v>
      </c>
      <c r="D12">
        <v>36</v>
      </c>
      <c r="E12">
        <v>6</v>
      </c>
      <c r="H12" s="9" t="s">
        <v>12</v>
      </c>
      <c r="I12" s="26">
        <v>35</v>
      </c>
    </row>
    <row r="13" spans="2:14" x14ac:dyDescent="0.35">
      <c r="B13" t="s">
        <v>33</v>
      </c>
      <c r="C13">
        <v>41</v>
      </c>
      <c r="D13">
        <v>37</v>
      </c>
      <c r="E13">
        <v>3</v>
      </c>
      <c r="H13" s="9" t="s">
        <v>7</v>
      </c>
      <c r="I13" s="26">
        <v>34</v>
      </c>
    </row>
    <row r="14" spans="2:14" x14ac:dyDescent="0.35">
      <c r="B14" t="s">
        <v>52</v>
      </c>
      <c r="C14">
        <v>28</v>
      </c>
      <c r="D14">
        <v>37</v>
      </c>
      <c r="E14">
        <v>2</v>
      </c>
      <c r="H14" s="9" t="s">
        <v>984</v>
      </c>
      <c r="I14" s="26">
        <v>2</v>
      </c>
    </row>
    <row r="15" spans="2:14" x14ac:dyDescent="0.35">
      <c r="H15" s="3" t="s">
        <v>23</v>
      </c>
      <c r="I15" s="26">
        <v>131</v>
      </c>
    </row>
    <row r="16" spans="2:14" x14ac:dyDescent="0.35">
      <c r="B16" s="6" t="s">
        <v>2</v>
      </c>
      <c r="C16" s="6" t="s">
        <v>12</v>
      </c>
      <c r="D16" s="6" t="s">
        <v>7</v>
      </c>
      <c r="H16" s="9" t="s">
        <v>12</v>
      </c>
      <c r="I16" s="26">
        <v>58</v>
      </c>
    </row>
    <row r="17" spans="2:9" x14ac:dyDescent="0.35">
      <c r="B17" t="s">
        <v>52</v>
      </c>
      <c r="C17" s="12">
        <v>0.4</v>
      </c>
      <c r="D17" s="12">
        <v>0.56000000000000005</v>
      </c>
      <c r="H17" s="9" t="s">
        <v>7</v>
      </c>
      <c r="I17" s="26">
        <v>70</v>
      </c>
    </row>
    <row r="18" spans="2:9" x14ac:dyDescent="0.35">
      <c r="B18" t="s">
        <v>13</v>
      </c>
      <c r="C18" s="15">
        <v>0.5</v>
      </c>
      <c r="D18" s="15">
        <v>0.42</v>
      </c>
      <c r="H18" s="9" t="s">
        <v>984</v>
      </c>
      <c r="I18" s="26">
        <v>3</v>
      </c>
    </row>
    <row r="19" spans="2:9" x14ac:dyDescent="0.35">
      <c r="B19" t="s">
        <v>985</v>
      </c>
      <c r="C19" s="15">
        <v>0.37</v>
      </c>
      <c r="D19" s="15">
        <v>0.56999999999999995</v>
      </c>
      <c r="H19" s="3" t="s">
        <v>10</v>
      </c>
      <c r="I19" s="26">
        <v>90</v>
      </c>
    </row>
    <row r="20" spans="2:9" x14ac:dyDescent="0.35">
      <c r="B20" t="s">
        <v>36</v>
      </c>
      <c r="C20" s="15">
        <v>0.45</v>
      </c>
      <c r="D20" s="15">
        <v>0.55000000000000004</v>
      </c>
      <c r="H20" s="9" t="s">
        <v>12</v>
      </c>
      <c r="I20" s="26">
        <v>49</v>
      </c>
    </row>
    <row r="21" spans="2:9" x14ac:dyDescent="0.35">
      <c r="B21" t="s">
        <v>49</v>
      </c>
      <c r="C21" s="15">
        <v>0.5</v>
      </c>
      <c r="D21" s="15">
        <v>0.42</v>
      </c>
      <c r="H21" s="9" t="s">
        <v>7</v>
      </c>
      <c r="I21" s="26">
        <v>36</v>
      </c>
    </row>
    <row r="22" spans="2:9" x14ac:dyDescent="0.35">
      <c r="B22" t="s">
        <v>8</v>
      </c>
      <c r="C22" s="15">
        <v>0.44</v>
      </c>
      <c r="D22" s="15">
        <v>0.5</v>
      </c>
      <c r="H22" s="9" t="s">
        <v>984</v>
      </c>
      <c r="I22" s="26">
        <v>5</v>
      </c>
    </row>
    <row r="23" spans="2:9" x14ac:dyDescent="0.35">
      <c r="B23" t="s">
        <v>22</v>
      </c>
      <c r="C23" s="15">
        <v>0.41</v>
      </c>
      <c r="D23" s="15">
        <v>0.54</v>
      </c>
      <c r="H23" s="3" t="s">
        <v>50</v>
      </c>
      <c r="I23" s="26">
        <v>54</v>
      </c>
    </row>
    <row r="24" spans="2:9" x14ac:dyDescent="0.35">
      <c r="C24" s="15"/>
      <c r="H24" s="9" t="s">
        <v>12</v>
      </c>
      <c r="I24" s="26">
        <v>20</v>
      </c>
    </row>
    <row r="25" spans="2:9" x14ac:dyDescent="0.35">
      <c r="B25" s="5" t="s">
        <v>1</v>
      </c>
      <c r="C25" s="15"/>
      <c r="H25" s="9" t="s">
        <v>7</v>
      </c>
      <c r="I25" s="26">
        <v>31</v>
      </c>
    </row>
    <row r="26" spans="2:9" x14ac:dyDescent="0.35">
      <c r="B26" s="3" t="s">
        <v>7</v>
      </c>
      <c r="C26" s="15">
        <v>0.49878513279636599</v>
      </c>
      <c r="H26" s="9" t="s">
        <v>984</v>
      </c>
      <c r="I26" s="26">
        <v>3</v>
      </c>
    </row>
    <row r="27" spans="2:9" x14ac:dyDescent="0.35">
      <c r="B27" s="3" t="s">
        <v>12</v>
      </c>
      <c r="C27" s="15">
        <v>0.45625596013520231</v>
      </c>
      <c r="H27" s="3" t="s">
        <v>947</v>
      </c>
      <c r="I27" s="26">
        <v>946</v>
      </c>
    </row>
    <row r="28" spans="2:9" x14ac:dyDescent="0.35">
      <c r="B28" s="3" t="s">
        <v>984</v>
      </c>
      <c r="C28" s="15">
        <v>4.4958907068431711E-2</v>
      </c>
    </row>
    <row r="30" spans="2:9" x14ac:dyDescent="0.35">
      <c r="B30" s="3" t="s">
        <v>12</v>
      </c>
      <c r="C30" s="15">
        <v>0.45625596013520231</v>
      </c>
    </row>
    <row r="31" spans="2:9" x14ac:dyDescent="0.35">
      <c r="B31" s="3" t="s">
        <v>7</v>
      </c>
      <c r="C31" s="15">
        <v>0.49878513279636599</v>
      </c>
    </row>
    <row r="34" spans="2:3" x14ac:dyDescent="0.35">
      <c r="B34" s="54" t="s">
        <v>16</v>
      </c>
      <c r="C34" s="32">
        <v>9613730.5199999958</v>
      </c>
    </row>
    <row r="35" spans="2:3" x14ac:dyDescent="0.35">
      <c r="B35" s="54" t="s">
        <v>20</v>
      </c>
      <c r="C35" s="32">
        <v>9910941.3599999994</v>
      </c>
    </row>
    <row r="36" spans="2:3" x14ac:dyDescent="0.35">
      <c r="B36" s="54" t="s">
        <v>9</v>
      </c>
      <c r="C36" s="32">
        <v>6866679.7199999969</v>
      </c>
    </row>
  </sheetData>
  <autoFilter ref="B2:E14" xr:uid="{6B6B00D8-9F53-4DA7-8D77-B1D1DDC1C44B}">
    <sortState xmlns:xlrd2="http://schemas.microsoft.com/office/spreadsheetml/2017/richdata2" ref="B3:E14">
      <sortCondition descending="1" ref="B2:B14"/>
    </sortState>
  </autoFilter>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3D2448-A5AD-4345-A6CC-2B8A2BCF1EE8}">
  <dimension ref="A1:M950"/>
  <sheetViews>
    <sheetView zoomScaleNormal="100" workbookViewId="0">
      <selection activeCell="B14" sqref="B14"/>
    </sheetView>
  </sheetViews>
  <sheetFormatPr defaultRowHeight="14.5" x14ac:dyDescent="0.35"/>
  <cols>
    <col min="1" max="1" width="22.453125" bestFit="1" customWidth="1"/>
    <col min="2" max="2" width="13.36328125" customWidth="1"/>
    <col min="3" max="3" width="24.81640625" style="3" customWidth="1"/>
    <col min="4" max="4" width="13.81640625" style="2" bestFit="1" customWidth="1"/>
    <col min="5" max="5" width="14.81640625" style="2" customWidth="1"/>
    <col min="6" max="6" width="11.36328125" style="2" customWidth="1"/>
    <col min="7" max="7" width="16.08984375" bestFit="1" customWidth="1"/>
    <col min="8" max="8" width="15.81640625" bestFit="1" customWidth="1"/>
    <col min="10" max="10" width="14.81640625" bestFit="1" customWidth="1"/>
    <col min="11" max="11" width="15.81640625" bestFit="1" customWidth="1"/>
    <col min="12" max="12" width="35.81640625" style="1" bestFit="1" customWidth="1"/>
    <col min="13" max="13" width="14.81640625" style="2" customWidth="1"/>
  </cols>
  <sheetData>
    <row r="1" spans="1:13" x14ac:dyDescent="0.35">
      <c r="A1" s="6" t="s">
        <v>0</v>
      </c>
      <c r="B1" s="6" t="s">
        <v>1</v>
      </c>
      <c r="C1" s="6" t="s">
        <v>2</v>
      </c>
      <c r="D1" s="6" t="s">
        <v>3</v>
      </c>
      <c r="E1" s="6" t="s">
        <v>4</v>
      </c>
      <c r="F1" s="6" t="s">
        <v>5</v>
      </c>
      <c r="G1" s="6" t="s">
        <v>972</v>
      </c>
      <c r="H1" s="6" t="s">
        <v>972</v>
      </c>
      <c r="J1" s="6" t="s">
        <v>970</v>
      </c>
      <c r="K1" s="6" t="s">
        <v>971</v>
      </c>
      <c r="L1" s="17" t="s">
        <v>973</v>
      </c>
      <c r="M1" s="6" t="s">
        <v>4</v>
      </c>
    </row>
    <row r="2" spans="1:13" x14ac:dyDescent="0.35">
      <c r="A2" t="s">
        <v>831</v>
      </c>
      <c r="B2" t="s">
        <v>12</v>
      </c>
      <c r="C2" s="3" t="s">
        <v>52</v>
      </c>
      <c r="D2" s="4">
        <v>119930</v>
      </c>
      <c r="E2" s="2" t="s">
        <v>9</v>
      </c>
      <c r="F2" s="2" t="s">
        <v>27</v>
      </c>
      <c r="G2" s="15">
        <f>VLOOKUP(C2,'Bonus Rules'!B:G,4,FALSE)</f>
        <v>0.02</v>
      </c>
      <c r="H2" s="15">
        <f>VLOOKUP(C2,'Bonus Rules'!B:G,4,)</f>
        <v>0.02</v>
      </c>
      <c r="J2" s="10">
        <f t="shared" ref="J2:J33" si="0">D2*12</f>
        <v>1439160</v>
      </c>
      <c r="K2" s="10">
        <f>J2*G2</f>
        <v>28783.200000000001</v>
      </c>
      <c r="L2" s="18">
        <f>J2+K2</f>
        <v>1467943.2</v>
      </c>
      <c r="M2" s="2" t="s">
        <v>9</v>
      </c>
    </row>
    <row r="3" spans="1:13" x14ac:dyDescent="0.35">
      <c r="A3" t="s">
        <v>47</v>
      </c>
      <c r="B3" t="s">
        <v>12</v>
      </c>
      <c r="C3" s="3" t="s">
        <v>41</v>
      </c>
      <c r="D3" s="4">
        <v>119750</v>
      </c>
      <c r="E3" s="2" t="s">
        <v>9</v>
      </c>
      <c r="F3" s="2" t="s">
        <v>27</v>
      </c>
      <c r="G3" s="15">
        <f>VLOOKUP(C3,'Bonus Rules'!B:G,4,FALSE)</f>
        <v>0.04</v>
      </c>
      <c r="H3" s="15">
        <f>VLOOKUP(C3,'Bonus Rules'!B:G,4,)</f>
        <v>0.04</v>
      </c>
      <c r="J3" s="10">
        <f t="shared" si="0"/>
        <v>1437000</v>
      </c>
      <c r="K3" s="10">
        <f t="shared" ref="K3:K66" si="1">J3*G3</f>
        <v>57480</v>
      </c>
      <c r="L3" s="18">
        <f t="shared" ref="L3:L66" si="2">J3+K3</f>
        <v>1494480</v>
      </c>
      <c r="M3" s="2" t="s">
        <v>9</v>
      </c>
    </row>
    <row r="4" spans="1:13" x14ac:dyDescent="0.35">
      <c r="A4" t="s">
        <v>849</v>
      </c>
      <c r="B4" t="s">
        <v>7</v>
      </c>
      <c r="C4" s="3" t="s">
        <v>36</v>
      </c>
      <c r="D4" s="4">
        <v>119670</v>
      </c>
      <c r="E4" s="2" t="s">
        <v>9</v>
      </c>
      <c r="F4" s="2" t="s">
        <v>27</v>
      </c>
      <c r="G4" s="15">
        <f>VLOOKUP(C4,'Bonus Rules'!B:G,4,FALSE)</f>
        <v>3.2000000000000001E-2</v>
      </c>
      <c r="H4" s="15">
        <f>VLOOKUP(C4,'Bonus Rules'!B:G,4,)</f>
        <v>3.2000000000000001E-2</v>
      </c>
      <c r="J4" s="10">
        <f t="shared" si="0"/>
        <v>1436040</v>
      </c>
      <c r="K4" s="10">
        <f t="shared" si="1"/>
        <v>45953.279999999999</v>
      </c>
      <c r="L4" s="18">
        <f t="shared" si="2"/>
        <v>1481993.28</v>
      </c>
      <c r="M4" s="2" t="s">
        <v>9</v>
      </c>
    </row>
    <row r="5" spans="1:13" x14ac:dyDescent="0.35">
      <c r="A5" t="s">
        <v>849</v>
      </c>
      <c r="B5" t="s">
        <v>7</v>
      </c>
      <c r="C5" s="3" t="s">
        <v>36</v>
      </c>
      <c r="D5" s="4">
        <v>119670</v>
      </c>
      <c r="E5" s="2" t="s">
        <v>9</v>
      </c>
      <c r="F5" s="2" t="s">
        <v>17</v>
      </c>
      <c r="G5" s="15">
        <v>0</v>
      </c>
      <c r="H5" s="15">
        <v>0</v>
      </c>
      <c r="J5" s="10">
        <f t="shared" si="0"/>
        <v>1436040</v>
      </c>
      <c r="K5" s="10">
        <f t="shared" si="1"/>
        <v>0</v>
      </c>
      <c r="L5" s="18">
        <f t="shared" si="2"/>
        <v>1436040</v>
      </c>
      <c r="M5" s="2" t="s">
        <v>9</v>
      </c>
    </row>
    <row r="6" spans="1:13" x14ac:dyDescent="0.35">
      <c r="A6" t="s">
        <v>221</v>
      </c>
      <c r="B6" t="s">
        <v>7</v>
      </c>
      <c r="C6" s="3" t="s">
        <v>36</v>
      </c>
      <c r="D6" s="4">
        <v>119660</v>
      </c>
      <c r="E6" s="2" t="s">
        <v>16</v>
      </c>
      <c r="F6" s="2" t="s">
        <v>27</v>
      </c>
      <c r="G6" s="15">
        <f>VLOOKUP(C6,'Bonus Rules'!B:G,4,FALSE)</f>
        <v>3.2000000000000001E-2</v>
      </c>
      <c r="H6" s="15">
        <f>VLOOKUP(C6,'Bonus Rules'!B:G,4,)</f>
        <v>3.2000000000000001E-2</v>
      </c>
      <c r="J6" s="10">
        <f t="shared" si="0"/>
        <v>1435920</v>
      </c>
      <c r="K6" s="10">
        <f t="shared" si="1"/>
        <v>45949.440000000002</v>
      </c>
      <c r="L6" s="18">
        <f t="shared" si="2"/>
        <v>1481869.44</v>
      </c>
      <c r="M6" s="2" t="s">
        <v>16</v>
      </c>
    </row>
    <row r="7" spans="1:13" x14ac:dyDescent="0.35">
      <c r="A7" t="s">
        <v>286</v>
      </c>
      <c r="B7" t="s">
        <v>12</v>
      </c>
      <c r="C7" s="3" t="s">
        <v>30</v>
      </c>
      <c r="D7" s="4">
        <v>119550</v>
      </c>
      <c r="E7" s="2" t="s">
        <v>16</v>
      </c>
      <c r="F7" s="2" t="s">
        <v>14</v>
      </c>
      <c r="G7" s="15">
        <f>VLOOKUP(C7,'Bonus Rules'!B:G,5,FALSE)</f>
        <v>5.2999999999999999E-2</v>
      </c>
      <c r="H7" s="15">
        <f>VLOOKUP(C7,'Bonus Rules'!B:G,5,)</f>
        <v>5.2999999999999999E-2</v>
      </c>
      <c r="J7" s="10">
        <f t="shared" si="0"/>
        <v>1434600</v>
      </c>
      <c r="K7" s="10">
        <f t="shared" si="1"/>
        <v>76033.8</v>
      </c>
      <c r="L7" s="18">
        <f t="shared" si="2"/>
        <v>1510633.8</v>
      </c>
      <c r="M7" s="2" t="s">
        <v>16</v>
      </c>
    </row>
    <row r="8" spans="1:13" x14ac:dyDescent="0.35">
      <c r="A8" t="s">
        <v>507</v>
      </c>
      <c r="B8" t="s">
        <v>12</v>
      </c>
      <c r="C8" s="3" t="s">
        <v>41</v>
      </c>
      <c r="D8" s="4">
        <v>119110</v>
      </c>
      <c r="E8" s="2" t="s">
        <v>20</v>
      </c>
      <c r="F8" s="2" t="s">
        <v>14</v>
      </c>
      <c r="G8" s="15">
        <f>VLOOKUP(C8,'Bonus Rules'!B:G,5,FALSE)</f>
        <v>5.8999999999999997E-2</v>
      </c>
      <c r="H8" s="15">
        <f>VLOOKUP(C8,'Bonus Rules'!B:G,5,)</f>
        <v>5.8999999999999997E-2</v>
      </c>
      <c r="J8" s="10">
        <f t="shared" si="0"/>
        <v>1429320</v>
      </c>
      <c r="K8" s="10">
        <f t="shared" si="1"/>
        <v>84329.87999999999</v>
      </c>
      <c r="L8" s="18">
        <f t="shared" si="2"/>
        <v>1513649.88</v>
      </c>
      <c r="M8" s="2" t="s">
        <v>20</v>
      </c>
    </row>
    <row r="9" spans="1:13" x14ac:dyDescent="0.35">
      <c r="A9" t="s">
        <v>880</v>
      </c>
      <c r="B9" t="s">
        <v>7</v>
      </c>
      <c r="C9" s="3" t="s">
        <v>52</v>
      </c>
      <c r="D9" s="4">
        <v>119020</v>
      </c>
      <c r="E9" s="2" t="s">
        <v>9</v>
      </c>
      <c r="F9" s="2" t="s">
        <v>23</v>
      </c>
      <c r="G9" s="15">
        <f>VLOOKUP(C9,'Bonus Rules'!B:G,3,FALSE)</f>
        <v>1.2E-2</v>
      </c>
      <c r="H9" s="15">
        <f>VLOOKUP(C9,'Bonus Rules'!B:G,3,)</f>
        <v>1.2E-2</v>
      </c>
      <c r="J9" s="10">
        <f t="shared" si="0"/>
        <v>1428240</v>
      </c>
      <c r="K9" s="10">
        <f t="shared" si="1"/>
        <v>17138.88</v>
      </c>
      <c r="L9" s="18">
        <f t="shared" si="2"/>
        <v>1445378.88</v>
      </c>
      <c r="M9" s="2" t="s">
        <v>9</v>
      </c>
    </row>
    <row r="10" spans="1:13" x14ac:dyDescent="0.35">
      <c r="A10" t="s">
        <v>700</v>
      </c>
      <c r="B10" t="s">
        <v>12</v>
      </c>
      <c r="C10" s="3" t="s">
        <v>65</v>
      </c>
      <c r="D10" s="4">
        <v>118980</v>
      </c>
      <c r="E10" s="2" t="s">
        <v>16</v>
      </c>
      <c r="F10" s="2" t="s">
        <v>17</v>
      </c>
      <c r="G10" s="15">
        <v>0</v>
      </c>
      <c r="H10" s="15">
        <v>0</v>
      </c>
      <c r="J10" s="10">
        <f t="shared" si="0"/>
        <v>1427760</v>
      </c>
      <c r="K10" s="10">
        <f t="shared" si="1"/>
        <v>0</v>
      </c>
      <c r="L10" s="18">
        <f t="shared" si="2"/>
        <v>1427760</v>
      </c>
      <c r="M10" s="2" t="s">
        <v>16</v>
      </c>
    </row>
    <row r="11" spans="1:13" x14ac:dyDescent="0.35">
      <c r="A11" t="s">
        <v>707</v>
      </c>
      <c r="B11" t="s">
        <v>7</v>
      </c>
      <c r="C11" s="3" t="s">
        <v>13</v>
      </c>
      <c r="D11" s="4">
        <v>118980</v>
      </c>
      <c r="E11" s="2" t="s">
        <v>16</v>
      </c>
      <c r="F11" s="2" t="s">
        <v>23</v>
      </c>
      <c r="G11" s="15">
        <f>VLOOKUP(C11,'Bonus Rules'!B:G,3,FALSE)</f>
        <v>1.0999999999999999E-2</v>
      </c>
      <c r="H11" s="15">
        <f>VLOOKUP(C11,'Bonus Rules'!B:G,3,)</f>
        <v>1.0999999999999999E-2</v>
      </c>
      <c r="J11" s="10">
        <f t="shared" si="0"/>
        <v>1427760</v>
      </c>
      <c r="K11" s="10">
        <f t="shared" si="1"/>
        <v>15705.359999999999</v>
      </c>
      <c r="L11" s="18">
        <f t="shared" si="2"/>
        <v>1443465.36</v>
      </c>
      <c r="M11" s="2" t="s">
        <v>16</v>
      </c>
    </row>
    <row r="12" spans="1:13" x14ac:dyDescent="0.35">
      <c r="A12" t="s">
        <v>459</v>
      </c>
      <c r="B12" t="s">
        <v>7</v>
      </c>
      <c r="C12" s="3" t="s">
        <v>22</v>
      </c>
      <c r="D12" s="4">
        <v>118840</v>
      </c>
      <c r="E12" s="2" t="s">
        <v>16</v>
      </c>
      <c r="F12" s="2" t="s">
        <v>17</v>
      </c>
      <c r="G12" s="15">
        <v>0</v>
      </c>
      <c r="H12" s="15">
        <v>0</v>
      </c>
      <c r="J12" s="10">
        <f t="shared" si="0"/>
        <v>1426080</v>
      </c>
      <c r="K12" s="10">
        <f t="shared" si="1"/>
        <v>0</v>
      </c>
      <c r="L12" s="18">
        <f t="shared" si="2"/>
        <v>1426080</v>
      </c>
      <c r="M12" s="2" t="s">
        <v>16</v>
      </c>
    </row>
    <row r="13" spans="1:13" x14ac:dyDescent="0.35">
      <c r="A13" t="s">
        <v>377</v>
      </c>
      <c r="B13" t="s">
        <v>984</v>
      </c>
      <c r="C13" s="3" t="s">
        <v>13</v>
      </c>
      <c r="D13" s="4">
        <v>118800</v>
      </c>
      <c r="E13" s="2" t="s">
        <v>20</v>
      </c>
      <c r="F13" s="2" t="s">
        <v>10</v>
      </c>
      <c r="G13" s="15">
        <f>VLOOKUP(C13,'Bonus Rules'!B:G,6,FALSE)</f>
        <v>6.0999999999999999E-2</v>
      </c>
      <c r="H13" s="15">
        <f>VLOOKUP(C13,'Bonus Rules'!B:G,6,)</f>
        <v>6.0999999999999999E-2</v>
      </c>
      <c r="J13" s="10">
        <f t="shared" si="0"/>
        <v>1425600</v>
      </c>
      <c r="K13" s="10">
        <f t="shared" si="1"/>
        <v>86961.599999999991</v>
      </c>
      <c r="L13" s="18">
        <f t="shared" si="2"/>
        <v>1512561.6</v>
      </c>
      <c r="M13" s="2" t="s">
        <v>20</v>
      </c>
    </row>
    <row r="14" spans="1:13" x14ac:dyDescent="0.35">
      <c r="A14" t="s">
        <v>369</v>
      </c>
      <c r="B14" t="s">
        <v>7</v>
      </c>
      <c r="C14" s="3" t="s">
        <v>33</v>
      </c>
      <c r="D14" s="4">
        <v>118450</v>
      </c>
      <c r="E14" s="2" t="s">
        <v>20</v>
      </c>
      <c r="F14" s="2" t="s">
        <v>10</v>
      </c>
      <c r="G14" s="15">
        <f>VLOOKUP(C14,'Bonus Rules'!B:G,6,FALSE)</f>
        <v>7.2999999999999995E-2</v>
      </c>
      <c r="H14" s="15">
        <f>VLOOKUP(C14,'Bonus Rules'!B:G,6,)</f>
        <v>7.2999999999999995E-2</v>
      </c>
      <c r="J14" s="10">
        <f t="shared" si="0"/>
        <v>1421400</v>
      </c>
      <c r="K14" s="10">
        <f t="shared" si="1"/>
        <v>103762.2</v>
      </c>
      <c r="L14" s="18">
        <f t="shared" si="2"/>
        <v>1525162.2</v>
      </c>
      <c r="M14" s="2" t="s">
        <v>20</v>
      </c>
    </row>
    <row r="15" spans="1:13" x14ac:dyDescent="0.35">
      <c r="A15" t="s">
        <v>490</v>
      </c>
      <c r="B15" t="s">
        <v>7</v>
      </c>
      <c r="C15" s="3" t="s">
        <v>30</v>
      </c>
      <c r="D15" s="4">
        <v>118360</v>
      </c>
      <c r="E15" s="2" t="s">
        <v>20</v>
      </c>
      <c r="F15" s="2" t="s">
        <v>27</v>
      </c>
      <c r="G15" s="15">
        <f>VLOOKUP(C15,'Bonus Rules'!B:G,4,FALSE)</f>
        <v>2.3E-2</v>
      </c>
      <c r="H15" s="15">
        <f>VLOOKUP(C15,'Bonus Rules'!B:G,4,)</f>
        <v>2.3E-2</v>
      </c>
      <c r="J15" s="10">
        <f t="shared" si="0"/>
        <v>1420320</v>
      </c>
      <c r="K15" s="10">
        <f t="shared" si="1"/>
        <v>32667.360000000001</v>
      </c>
      <c r="L15" s="18">
        <f t="shared" si="2"/>
        <v>1452987.36</v>
      </c>
      <c r="M15" s="2" t="s">
        <v>20</v>
      </c>
    </row>
    <row r="16" spans="1:13" x14ac:dyDescent="0.35">
      <c r="A16" t="s">
        <v>280</v>
      </c>
      <c r="B16" t="s">
        <v>12</v>
      </c>
      <c r="C16" s="3" t="s">
        <v>26</v>
      </c>
      <c r="D16" s="4">
        <v>118300</v>
      </c>
      <c r="E16" s="2" t="s">
        <v>20</v>
      </c>
      <c r="F16" s="2" t="s">
        <v>27</v>
      </c>
      <c r="G16" s="15">
        <f>VLOOKUP(C16,'Bonus Rules'!B:G,4,FALSE)</f>
        <v>2.7E-2</v>
      </c>
      <c r="H16" s="15">
        <f>VLOOKUP(C16,'Bonus Rules'!B:G,4,)</f>
        <v>2.7E-2</v>
      </c>
      <c r="J16" s="10">
        <f t="shared" si="0"/>
        <v>1419600</v>
      </c>
      <c r="K16" s="10">
        <f t="shared" si="1"/>
        <v>38329.199999999997</v>
      </c>
      <c r="L16" s="18">
        <f t="shared" si="2"/>
        <v>1457929.2</v>
      </c>
      <c r="M16" s="2" t="s">
        <v>20</v>
      </c>
    </row>
    <row r="17" spans="1:13" x14ac:dyDescent="0.35">
      <c r="A17" t="s">
        <v>203</v>
      </c>
      <c r="B17" t="s">
        <v>7</v>
      </c>
      <c r="C17" s="3" t="s">
        <v>22</v>
      </c>
      <c r="D17" s="4">
        <v>118120</v>
      </c>
      <c r="E17" s="2" t="s">
        <v>9</v>
      </c>
      <c r="F17" s="2" t="s">
        <v>27</v>
      </c>
      <c r="G17" s="15">
        <f>VLOOKUP(C17,'Bonus Rules'!B:G,4,FALSE)</f>
        <v>2.8000000000000001E-2</v>
      </c>
      <c r="H17" s="15">
        <f>VLOOKUP(C17,'Bonus Rules'!B:G,4,)</f>
        <v>2.8000000000000001E-2</v>
      </c>
      <c r="J17" s="10">
        <f t="shared" si="0"/>
        <v>1417440</v>
      </c>
      <c r="K17" s="10">
        <f t="shared" si="1"/>
        <v>39688.32</v>
      </c>
      <c r="L17" s="18">
        <f t="shared" si="2"/>
        <v>1457128.32</v>
      </c>
      <c r="M17" s="2" t="s">
        <v>9</v>
      </c>
    </row>
    <row r="18" spans="1:13" x14ac:dyDescent="0.35">
      <c r="A18" t="s">
        <v>140</v>
      </c>
      <c r="B18" t="s">
        <v>12</v>
      </c>
      <c r="C18" s="3" t="s">
        <v>33</v>
      </c>
      <c r="D18" s="4">
        <v>118100</v>
      </c>
      <c r="E18" s="2" t="s">
        <v>9</v>
      </c>
      <c r="F18" s="2" t="s">
        <v>27</v>
      </c>
      <c r="G18" s="15">
        <f>VLOOKUP(C18,'Bonus Rules'!B:G,4,FALSE)</f>
        <v>2.4E-2</v>
      </c>
      <c r="H18" s="15">
        <f>VLOOKUP(C18,'Bonus Rules'!B:G,4,)</f>
        <v>2.4E-2</v>
      </c>
      <c r="J18" s="10">
        <f t="shared" si="0"/>
        <v>1417200</v>
      </c>
      <c r="K18" s="10">
        <f t="shared" si="1"/>
        <v>34012.800000000003</v>
      </c>
      <c r="L18" s="18">
        <f t="shared" si="2"/>
        <v>1451212.8</v>
      </c>
      <c r="M18" s="2" t="s">
        <v>9</v>
      </c>
    </row>
    <row r="19" spans="1:13" x14ac:dyDescent="0.35">
      <c r="A19" t="s">
        <v>498</v>
      </c>
      <c r="B19" t="s">
        <v>7</v>
      </c>
      <c r="C19" s="3" t="s">
        <v>8</v>
      </c>
      <c r="D19" s="4">
        <v>118060</v>
      </c>
      <c r="E19" s="2" t="s">
        <v>20</v>
      </c>
      <c r="F19" s="2" t="s">
        <v>14</v>
      </c>
      <c r="G19" s="15">
        <f>VLOOKUP(C19,'Bonus Rules'!B:G,5,FALSE)</f>
        <v>5.0999999999999997E-2</v>
      </c>
      <c r="H19" s="15">
        <f>VLOOKUP(C19,'Bonus Rules'!B:G,5,)</f>
        <v>5.0999999999999997E-2</v>
      </c>
      <c r="J19" s="10">
        <f t="shared" si="0"/>
        <v>1416720</v>
      </c>
      <c r="K19" s="10">
        <f t="shared" si="1"/>
        <v>72252.72</v>
      </c>
      <c r="L19" s="18">
        <f t="shared" si="2"/>
        <v>1488972.72</v>
      </c>
      <c r="M19" s="2" t="s">
        <v>20</v>
      </c>
    </row>
    <row r="20" spans="1:13" x14ac:dyDescent="0.35">
      <c r="A20" t="s">
        <v>351</v>
      </c>
      <c r="B20" t="s">
        <v>12</v>
      </c>
      <c r="C20" s="3" t="s">
        <v>19</v>
      </c>
      <c r="D20" s="4">
        <v>117940</v>
      </c>
      <c r="E20" s="2" t="s">
        <v>9</v>
      </c>
      <c r="F20" s="2" t="s">
        <v>27</v>
      </c>
      <c r="G20" s="15">
        <f>VLOOKUP(C20,'Bonus Rules'!B:G,4,FALSE)</f>
        <v>2.1000000000000001E-2</v>
      </c>
      <c r="H20" s="15">
        <f>VLOOKUP(C20,'Bonus Rules'!B:G,4,)</f>
        <v>2.1000000000000001E-2</v>
      </c>
      <c r="J20" s="10">
        <f t="shared" si="0"/>
        <v>1415280</v>
      </c>
      <c r="K20" s="10">
        <f t="shared" si="1"/>
        <v>29720.880000000001</v>
      </c>
      <c r="L20" s="18">
        <f t="shared" si="2"/>
        <v>1445000.88</v>
      </c>
      <c r="M20" s="2" t="s">
        <v>9</v>
      </c>
    </row>
    <row r="21" spans="1:13" x14ac:dyDescent="0.35">
      <c r="A21" t="s">
        <v>798</v>
      </c>
      <c r="B21" t="s">
        <v>7</v>
      </c>
      <c r="C21" s="3" t="s">
        <v>33</v>
      </c>
      <c r="D21" s="4">
        <v>117850</v>
      </c>
      <c r="E21" s="2" t="s">
        <v>20</v>
      </c>
      <c r="F21" s="2" t="s">
        <v>14</v>
      </c>
      <c r="G21" s="15">
        <f>VLOOKUP(C21,'Bonus Rules'!B:G,5,FALSE)</f>
        <v>0.05</v>
      </c>
      <c r="H21" s="15">
        <f>VLOOKUP(C21,'Bonus Rules'!B:G,5,)</f>
        <v>0.05</v>
      </c>
      <c r="J21" s="10">
        <f t="shared" si="0"/>
        <v>1414200</v>
      </c>
      <c r="K21" s="10">
        <f t="shared" si="1"/>
        <v>70710</v>
      </c>
      <c r="L21" s="18">
        <f t="shared" si="2"/>
        <v>1484910</v>
      </c>
      <c r="M21" s="2" t="s">
        <v>20</v>
      </c>
    </row>
    <row r="22" spans="1:13" x14ac:dyDescent="0.35">
      <c r="A22" t="s">
        <v>756</v>
      </c>
      <c r="B22" t="s">
        <v>7</v>
      </c>
      <c r="C22" s="3" t="s">
        <v>30</v>
      </c>
      <c r="D22" s="4">
        <v>117840</v>
      </c>
      <c r="E22" s="2" t="s">
        <v>20</v>
      </c>
      <c r="F22" s="2" t="s">
        <v>27</v>
      </c>
      <c r="G22" s="15">
        <f>VLOOKUP(C22,'Bonus Rules'!B:G,4,FALSE)</f>
        <v>2.3E-2</v>
      </c>
      <c r="H22" s="15">
        <f>VLOOKUP(C22,'Bonus Rules'!B:G,4,)</f>
        <v>2.3E-2</v>
      </c>
      <c r="J22" s="10">
        <f t="shared" si="0"/>
        <v>1414080</v>
      </c>
      <c r="K22" s="10">
        <f t="shared" si="1"/>
        <v>32523.84</v>
      </c>
      <c r="L22" s="18">
        <f t="shared" si="2"/>
        <v>1446603.84</v>
      </c>
      <c r="M22" s="2" t="s">
        <v>20</v>
      </c>
    </row>
    <row r="23" spans="1:13" x14ac:dyDescent="0.35">
      <c r="A23" t="s">
        <v>147</v>
      </c>
      <c r="B23" t="s">
        <v>7</v>
      </c>
      <c r="C23" s="3" t="s">
        <v>22</v>
      </c>
      <c r="D23" s="4">
        <v>117810</v>
      </c>
      <c r="E23" s="2" t="s">
        <v>16</v>
      </c>
      <c r="F23" s="2" t="s">
        <v>27</v>
      </c>
      <c r="G23" s="15">
        <f>VLOOKUP(C23,'Bonus Rules'!B:G,4,FALSE)</f>
        <v>2.8000000000000001E-2</v>
      </c>
      <c r="H23" s="15">
        <f>VLOOKUP(C23,'Bonus Rules'!B:G,4,)</f>
        <v>2.8000000000000001E-2</v>
      </c>
      <c r="J23" s="10">
        <f t="shared" si="0"/>
        <v>1413720</v>
      </c>
      <c r="K23" s="10">
        <f t="shared" si="1"/>
        <v>39584.160000000003</v>
      </c>
      <c r="L23" s="18">
        <f t="shared" si="2"/>
        <v>1453304.16</v>
      </c>
      <c r="M23" s="2" t="s">
        <v>16</v>
      </c>
    </row>
    <row r="24" spans="1:13" x14ac:dyDescent="0.35">
      <c r="A24" t="s">
        <v>483</v>
      </c>
      <c r="B24" t="s">
        <v>12</v>
      </c>
      <c r="C24" s="3" t="s">
        <v>26</v>
      </c>
      <c r="D24" s="4">
        <v>117520</v>
      </c>
      <c r="E24" s="2" t="s">
        <v>20</v>
      </c>
      <c r="F24" s="2" t="s">
        <v>27</v>
      </c>
      <c r="G24" s="15">
        <f>VLOOKUP(C24,'Bonus Rules'!B:G,4,FALSE)</f>
        <v>2.7E-2</v>
      </c>
      <c r="H24" s="15">
        <f>VLOOKUP(C24,'Bonus Rules'!B:G,4,)</f>
        <v>2.7E-2</v>
      </c>
      <c r="J24" s="10">
        <f t="shared" si="0"/>
        <v>1410240</v>
      </c>
      <c r="K24" s="10">
        <f t="shared" si="1"/>
        <v>38076.480000000003</v>
      </c>
      <c r="L24" s="18">
        <f t="shared" si="2"/>
        <v>1448316.48</v>
      </c>
      <c r="M24" s="2" t="s">
        <v>20</v>
      </c>
    </row>
    <row r="25" spans="1:13" x14ac:dyDescent="0.35">
      <c r="A25" t="s">
        <v>154</v>
      </c>
      <c r="B25" t="s">
        <v>7</v>
      </c>
      <c r="C25" s="3" t="s">
        <v>52</v>
      </c>
      <c r="D25" s="4">
        <v>117150</v>
      </c>
      <c r="E25" s="2" t="s">
        <v>16</v>
      </c>
      <c r="F25" s="2" t="s">
        <v>27</v>
      </c>
      <c r="G25" s="15">
        <f>VLOOKUP(C25,'Bonus Rules'!B:G,4,FALSE)</f>
        <v>0.02</v>
      </c>
      <c r="H25" s="15">
        <f>VLOOKUP(C25,'Bonus Rules'!B:G,4,)</f>
        <v>0.02</v>
      </c>
      <c r="J25" s="10">
        <f t="shared" si="0"/>
        <v>1405800</v>
      </c>
      <c r="K25" s="10">
        <f t="shared" si="1"/>
        <v>28116</v>
      </c>
      <c r="L25" s="18">
        <f t="shared" si="2"/>
        <v>1433916</v>
      </c>
      <c r="M25" s="2" t="s">
        <v>16</v>
      </c>
    </row>
    <row r="26" spans="1:13" x14ac:dyDescent="0.35">
      <c r="A26" t="s">
        <v>589</v>
      </c>
      <c r="B26" t="s">
        <v>12</v>
      </c>
      <c r="C26" s="3" t="s">
        <v>30</v>
      </c>
      <c r="D26" s="4">
        <v>117150</v>
      </c>
      <c r="E26" s="2" t="s">
        <v>9</v>
      </c>
      <c r="F26" s="2" t="s">
        <v>27</v>
      </c>
      <c r="G26" s="15">
        <f>VLOOKUP(C26,'Bonus Rules'!B:G,4,FALSE)</f>
        <v>2.3E-2</v>
      </c>
      <c r="H26" s="15">
        <f>VLOOKUP(C26,'Bonus Rules'!B:G,4,)</f>
        <v>2.3E-2</v>
      </c>
      <c r="J26" s="10">
        <f t="shared" si="0"/>
        <v>1405800</v>
      </c>
      <c r="K26" s="10">
        <f t="shared" si="1"/>
        <v>32333.399999999998</v>
      </c>
      <c r="L26" s="18">
        <f t="shared" si="2"/>
        <v>1438133.4</v>
      </c>
      <c r="M26" s="2" t="s">
        <v>9</v>
      </c>
    </row>
    <row r="27" spans="1:13" x14ac:dyDescent="0.35">
      <c r="A27" t="s">
        <v>273</v>
      </c>
      <c r="B27" t="s">
        <v>7</v>
      </c>
      <c r="C27" s="3" t="s">
        <v>65</v>
      </c>
      <c r="D27" s="4">
        <v>117020</v>
      </c>
      <c r="E27" s="2" t="s">
        <v>20</v>
      </c>
      <c r="F27" s="2" t="s">
        <v>27</v>
      </c>
      <c r="G27" s="15">
        <f>VLOOKUP(C27,'Bonus Rules'!B:G,4,FALSE)</f>
        <v>3.5000000000000003E-2</v>
      </c>
      <c r="H27" s="15">
        <f>VLOOKUP(C27,'Bonus Rules'!B:G,4,)</f>
        <v>3.5000000000000003E-2</v>
      </c>
      <c r="J27" s="10">
        <f t="shared" si="0"/>
        <v>1404240</v>
      </c>
      <c r="K27" s="10">
        <f t="shared" si="1"/>
        <v>49148.4</v>
      </c>
      <c r="L27" s="18">
        <f t="shared" si="2"/>
        <v>1453388.4</v>
      </c>
      <c r="M27" s="2" t="s">
        <v>20</v>
      </c>
    </row>
    <row r="28" spans="1:13" x14ac:dyDescent="0.35">
      <c r="A28" t="s">
        <v>48</v>
      </c>
      <c r="B28" t="s">
        <v>7</v>
      </c>
      <c r="C28" s="3" t="s">
        <v>49</v>
      </c>
      <c r="D28" s="4">
        <v>116980</v>
      </c>
      <c r="E28" s="2" t="s">
        <v>20</v>
      </c>
      <c r="F28" s="2" t="s">
        <v>50</v>
      </c>
      <c r="G28" s="15">
        <f>VLOOKUP(C28,'Bonus Rules'!B:G,2,FALSE)</f>
        <v>5.0000000000000001E-3</v>
      </c>
      <c r="H28" s="15">
        <f>VLOOKUP(C28,'Bonus Rules'!B:G,2,)</f>
        <v>5.0000000000000001E-3</v>
      </c>
      <c r="J28" s="10">
        <f t="shared" si="0"/>
        <v>1403760</v>
      </c>
      <c r="K28" s="10">
        <f t="shared" si="1"/>
        <v>7018.8</v>
      </c>
      <c r="L28" s="18">
        <f t="shared" si="2"/>
        <v>1410778.8</v>
      </c>
      <c r="M28" s="2" t="s">
        <v>20</v>
      </c>
    </row>
    <row r="29" spans="1:13" x14ac:dyDescent="0.35">
      <c r="A29" t="s">
        <v>539</v>
      </c>
      <c r="B29" t="s">
        <v>7</v>
      </c>
      <c r="C29" s="3" t="s">
        <v>22</v>
      </c>
      <c r="D29" s="4">
        <v>116970</v>
      </c>
      <c r="E29" s="2" t="s">
        <v>16</v>
      </c>
      <c r="F29" s="2" t="s">
        <v>10</v>
      </c>
      <c r="G29" s="15">
        <f>VLOOKUP(C29,'Bonus Rules'!B:G,6,FALSE)</f>
        <v>7.5999999999999998E-2</v>
      </c>
      <c r="H29" s="15">
        <f>VLOOKUP(C29,'Bonus Rules'!B:G,6,)</f>
        <v>7.5999999999999998E-2</v>
      </c>
      <c r="J29" s="10">
        <f t="shared" si="0"/>
        <v>1403640</v>
      </c>
      <c r="K29" s="10">
        <f t="shared" si="1"/>
        <v>106676.64</v>
      </c>
      <c r="L29" s="18">
        <f t="shared" si="2"/>
        <v>1510316.64</v>
      </c>
      <c r="M29" s="2" t="s">
        <v>16</v>
      </c>
    </row>
    <row r="30" spans="1:13" x14ac:dyDescent="0.35">
      <c r="A30" t="s">
        <v>793</v>
      </c>
      <c r="B30" t="s">
        <v>7</v>
      </c>
      <c r="C30" s="3" t="s">
        <v>65</v>
      </c>
      <c r="D30" s="4">
        <v>116890</v>
      </c>
      <c r="E30" s="2" t="s">
        <v>20</v>
      </c>
      <c r="F30" s="2" t="s">
        <v>27</v>
      </c>
      <c r="G30" s="15">
        <f>VLOOKUP(C30,'Bonus Rules'!B:G,4,FALSE)</f>
        <v>3.5000000000000003E-2</v>
      </c>
      <c r="H30" s="15">
        <f>VLOOKUP(C30,'Bonus Rules'!B:G,4,)</f>
        <v>3.5000000000000003E-2</v>
      </c>
      <c r="J30" s="10">
        <f t="shared" si="0"/>
        <v>1402680</v>
      </c>
      <c r="K30" s="10">
        <f t="shared" si="1"/>
        <v>49093.8</v>
      </c>
      <c r="L30" s="18">
        <f t="shared" si="2"/>
        <v>1451773.8</v>
      </c>
      <c r="M30" s="2" t="s">
        <v>20</v>
      </c>
    </row>
    <row r="31" spans="1:13" x14ac:dyDescent="0.35">
      <c r="A31" t="s">
        <v>136</v>
      </c>
      <c r="B31" t="s">
        <v>12</v>
      </c>
      <c r="C31" s="3" t="s">
        <v>41</v>
      </c>
      <c r="D31" s="4">
        <v>116770</v>
      </c>
      <c r="E31" s="2" t="s">
        <v>9</v>
      </c>
      <c r="F31" s="2" t="s">
        <v>14</v>
      </c>
      <c r="G31" s="15">
        <f>VLOOKUP(C31,'Bonus Rules'!B:G,5,FALSE)</f>
        <v>5.8999999999999997E-2</v>
      </c>
      <c r="H31" s="15">
        <f>VLOOKUP(C31,'Bonus Rules'!B:G,5,)</f>
        <v>5.8999999999999997E-2</v>
      </c>
      <c r="J31" s="10">
        <f t="shared" si="0"/>
        <v>1401240</v>
      </c>
      <c r="K31" s="10">
        <f t="shared" si="1"/>
        <v>82673.159999999989</v>
      </c>
      <c r="L31" s="18">
        <f t="shared" si="2"/>
        <v>1483913.16</v>
      </c>
      <c r="M31" s="2" t="s">
        <v>9</v>
      </c>
    </row>
    <row r="32" spans="1:13" x14ac:dyDescent="0.35">
      <c r="A32" t="s">
        <v>653</v>
      </c>
      <c r="B32" t="s">
        <v>7</v>
      </c>
      <c r="C32" s="3" t="s">
        <v>26</v>
      </c>
      <c r="D32" s="4">
        <v>116670</v>
      </c>
      <c r="E32" s="2" t="s">
        <v>20</v>
      </c>
      <c r="F32" s="2" t="s">
        <v>27</v>
      </c>
      <c r="G32" s="15">
        <f>VLOOKUP(C32,'Bonus Rules'!B:G,4,FALSE)</f>
        <v>2.7E-2</v>
      </c>
      <c r="H32" s="15">
        <f>VLOOKUP(C32,'Bonus Rules'!B:G,4,)</f>
        <v>2.7E-2</v>
      </c>
      <c r="J32" s="10">
        <f t="shared" si="0"/>
        <v>1400040</v>
      </c>
      <c r="K32" s="10">
        <f t="shared" si="1"/>
        <v>37801.08</v>
      </c>
      <c r="L32" s="18">
        <f t="shared" si="2"/>
        <v>1437841.08</v>
      </c>
      <c r="M32" s="2" t="s">
        <v>20</v>
      </c>
    </row>
    <row r="33" spans="1:13" x14ac:dyDescent="0.35">
      <c r="A33" t="s">
        <v>930</v>
      </c>
      <c r="B33" t="s">
        <v>12</v>
      </c>
      <c r="C33" s="3" t="s">
        <v>33</v>
      </c>
      <c r="D33" s="4">
        <v>116590</v>
      </c>
      <c r="E33" s="2" t="s">
        <v>9</v>
      </c>
      <c r="F33" s="2" t="s">
        <v>10</v>
      </c>
      <c r="G33" s="15">
        <f>VLOOKUP(C33,'Bonus Rules'!B:G,6,FALSE)</f>
        <v>7.2999999999999995E-2</v>
      </c>
      <c r="H33" s="15">
        <f>VLOOKUP(C33,'Bonus Rules'!B:G,6,)</f>
        <v>7.2999999999999995E-2</v>
      </c>
      <c r="J33" s="10">
        <f t="shared" si="0"/>
        <v>1399080</v>
      </c>
      <c r="K33" s="10">
        <f t="shared" si="1"/>
        <v>102132.84</v>
      </c>
      <c r="L33" s="18">
        <f t="shared" si="2"/>
        <v>1501212.84</v>
      </c>
      <c r="M33" s="2" t="s">
        <v>9</v>
      </c>
    </row>
    <row r="34" spans="1:13" x14ac:dyDescent="0.35">
      <c r="A34" t="s">
        <v>60</v>
      </c>
      <c r="B34" t="s">
        <v>12</v>
      </c>
      <c r="C34" s="3" t="s">
        <v>33</v>
      </c>
      <c r="D34" s="4">
        <v>116520</v>
      </c>
      <c r="E34" s="2" t="s">
        <v>9</v>
      </c>
      <c r="F34" s="2" t="s">
        <v>14</v>
      </c>
      <c r="G34" s="15">
        <f>VLOOKUP(C34,'Bonus Rules'!B:G,5,FALSE)</f>
        <v>0.05</v>
      </c>
      <c r="H34" s="15">
        <f>VLOOKUP(C34,'Bonus Rules'!B:G,5,)</f>
        <v>0.05</v>
      </c>
      <c r="J34" s="10">
        <f t="shared" ref="J34:J66" si="3">D34*12</f>
        <v>1398240</v>
      </c>
      <c r="K34" s="10">
        <f t="shared" si="1"/>
        <v>69912</v>
      </c>
      <c r="L34" s="18">
        <f t="shared" si="2"/>
        <v>1468152</v>
      </c>
      <c r="M34" s="2" t="s">
        <v>9</v>
      </c>
    </row>
    <row r="35" spans="1:13" x14ac:dyDescent="0.35">
      <c r="A35" t="s">
        <v>799</v>
      </c>
      <c r="B35" t="s">
        <v>12</v>
      </c>
      <c r="C35" s="3" t="s">
        <v>65</v>
      </c>
      <c r="D35" s="4">
        <v>116500</v>
      </c>
      <c r="E35" s="2" t="s">
        <v>9</v>
      </c>
      <c r="F35" s="2" t="s">
        <v>17</v>
      </c>
      <c r="G35" s="15">
        <v>0</v>
      </c>
      <c r="H35" s="15">
        <v>0</v>
      </c>
      <c r="J35" s="10">
        <f t="shared" si="3"/>
        <v>1398000</v>
      </c>
      <c r="K35" s="10">
        <f t="shared" si="1"/>
        <v>0</v>
      </c>
      <c r="L35" s="18">
        <f t="shared" si="2"/>
        <v>1398000</v>
      </c>
      <c r="M35" s="2" t="s">
        <v>9</v>
      </c>
    </row>
    <row r="36" spans="1:13" x14ac:dyDescent="0.35">
      <c r="A36" t="s">
        <v>356</v>
      </c>
      <c r="B36" t="s">
        <v>12</v>
      </c>
      <c r="C36" s="3" t="s">
        <v>33</v>
      </c>
      <c r="D36" s="4">
        <v>116240</v>
      </c>
      <c r="E36" s="2" t="s">
        <v>20</v>
      </c>
      <c r="F36" s="2" t="s">
        <v>27</v>
      </c>
      <c r="G36" s="15">
        <f>VLOOKUP(C36,'Bonus Rules'!B:G,4,FALSE)</f>
        <v>2.4E-2</v>
      </c>
      <c r="H36" s="15">
        <f>VLOOKUP(C36,'Bonus Rules'!B:G,4,)</f>
        <v>2.4E-2</v>
      </c>
      <c r="J36" s="10">
        <f t="shared" si="3"/>
        <v>1394880</v>
      </c>
      <c r="K36" s="10">
        <f t="shared" si="1"/>
        <v>33477.120000000003</v>
      </c>
      <c r="L36" s="18">
        <f t="shared" si="2"/>
        <v>1428357.1200000001</v>
      </c>
      <c r="M36" s="2" t="s">
        <v>20</v>
      </c>
    </row>
    <row r="37" spans="1:13" x14ac:dyDescent="0.35">
      <c r="A37" t="s">
        <v>613</v>
      </c>
      <c r="B37" t="s">
        <v>12</v>
      </c>
      <c r="C37" s="3" t="s">
        <v>30</v>
      </c>
      <c r="D37" s="4">
        <v>116220</v>
      </c>
      <c r="E37" s="2" t="s">
        <v>9</v>
      </c>
      <c r="F37" s="2" t="s">
        <v>23</v>
      </c>
      <c r="G37" s="15">
        <f>VLOOKUP(C37,'Bonus Rules'!B:G,3,FALSE)</f>
        <v>1.4999999999999999E-2</v>
      </c>
      <c r="H37" s="15">
        <f>VLOOKUP(C37,'Bonus Rules'!B:G,3,)</f>
        <v>1.4999999999999999E-2</v>
      </c>
      <c r="J37" s="10">
        <f t="shared" si="3"/>
        <v>1394640</v>
      </c>
      <c r="K37" s="10">
        <f t="shared" si="1"/>
        <v>20919.599999999999</v>
      </c>
      <c r="L37" s="18">
        <f t="shared" si="2"/>
        <v>1415559.6</v>
      </c>
      <c r="M37" s="2" t="s">
        <v>9</v>
      </c>
    </row>
    <row r="38" spans="1:13" x14ac:dyDescent="0.35">
      <c r="A38" t="s">
        <v>625</v>
      </c>
      <c r="B38" t="s">
        <v>7</v>
      </c>
      <c r="C38" s="3" t="s">
        <v>19</v>
      </c>
      <c r="D38" s="4">
        <v>116090</v>
      </c>
      <c r="E38" s="2" t="s">
        <v>20</v>
      </c>
      <c r="F38" s="2" t="s">
        <v>17</v>
      </c>
      <c r="G38" s="15">
        <v>0</v>
      </c>
      <c r="H38" s="15">
        <v>0</v>
      </c>
      <c r="J38" s="10">
        <f t="shared" si="3"/>
        <v>1393080</v>
      </c>
      <c r="K38" s="10">
        <f t="shared" si="1"/>
        <v>0</v>
      </c>
      <c r="L38" s="18">
        <f t="shared" si="2"/>
        <v>1393080</v>
      </c>
      <c r="M38" s="2" t="s">
        <v>20</v>
      </c>
    </row>
    <row r="39" spans="1:13" x14ac:dyDescent="0.35">
      <c r="A39" t="s">
        <v>625</v>
      </c>
      <c r="B39" t="s">
        <v>7</v>
      </c>
      <c r="C39" s="3" t="s">
        <v>19</v>
      </c>
      <c r="D39" s="4">
        <v>116090</v>
      </c>
      <c r="E39" s="2" t="s">
        <v>20</v>
      </c>
      <c r="F39" s="2" t="s">
        <v>27</v>
      </c>
      <c r="G39" s="15">
        <f>VLOOKUP(C39,'Bonus Rules'!B:G,4,FALSE)</f>
        <v>2.1000000000000001E-2</v>
      </c>
      <c r="H39" s="15">
        <f>VLOOKUP(C39,'Bonus Rules'!B:G,4,)</f>
        <v>2.1000000000000001E-2</v>
      </c>
      <c r="J39" s="10">
        <f t="shared" si="3"/>
        <v>1393080</v>
      </c>
      <c r="K39" s="10">
        <f t="shared" si="1"/>
        <v>29254.68</v>
      </c>
      <c r="L39" s="18">
        <f t="shared" si="2"/>
        <v>1422334.68</v>
      </c>
      <c r="M39" s="2" t="s">
        <v>20</v>
      </c>
    </row>
    <row r="40" spans="1:13" x14ac:dyDescent="0.35">
      <c r="A40" t="s">
        <v>634</v>
      </c>
      <c r="B40" t="s">
        <v>12</v>
      </c>
      <c r="C40" s="3" t="s">
        <v>49</v>
      </c>
      <c r="D40" s="4">
        <v>115980</v>
      </c>
      <c r="E40" s="2" t="s">
        <v>16</v>
      </c>
      <c r="F40" s="2" t="s">
        <v>14</v>
      </c>
      <c r="G40" s="15">
        <f>VLOOKUP(C40,'Bonus Rules'!B:G,5,FALSE)</f>
        <v>5.3999999999999999E-2</v>
      </c>
      <c r="H40" s="15">
        <f>VLOOKUP(C40,'Bonus Rules'!B:G,5,)</f>
        <v>5.3999999999999999E-2</v>
      </c>
      <c r="J40" s="10">
        <f t="shared" si="3"/>
        <v>1391760</v>
      </c>
      <c r="K40" s="10">
        <f t="shared" si="1"/>
        <v>75155.039999999994</v>
      </c>
      <c r="L40" s="18">
        <f t="shared" si="2"/>
        <v>1466915.04</v>
      </c>
      <c r="M40" s="2" t="s">
        <v>16</v>
      </c>
    </row>
    <row r="41" spans="1:13" x14ac:dyDescent="0.35">
      <c r="A41" t="s">
        <v>816</v>
      </c>
      <c r="B41" t="s">
        <v>7</v>
      </c>
      <c r="C41" s="3" t="s">
        <v>52</v>
      </c>
      <c r="D41" s="4">
        <v>115920</v>
      </c>
      <c r="E41" s="2" t="s">
        <v>16</v>
      </c>
      <c r="F41" s="2" t="s">
        <v>14</v>
      </c>
      <c r="G41" s="15">
        <f>VLOOKUP(C41,'Bonus Rules'!B:G,5,FALSE)</f>
        <v>5.8000000000000003E-2</v>
      </c>
      <c r="H41" s="15">
        <f>VLOOKUP(C41,'Bonus Rules'!B:G,5,)</f>
        <v>5.8000000000000003E-2</v>
      </c>
      <c r="J41" s="10">
        <f t="shared" si="3"/>
        <v>1391040</v>
      </c>
      <c r="K41" s="10">
        <f t="shared" si="1"/>
        <v>80680.320000000007</v>
      </c>
      <c r="L41" s="18">
        <f t="shared" si="2"/>
        <v>1471720.32</v>
      </c>
      <c r="M41" s="2" t="s">
        <v>16</v>
      </c>
    </row>
    <row r="42" spans="1:13" x14ac:dyDescent="0.35">
      <c r="A42" t="s">
        <v>479</v>
      </c>
      <c r="B42" t="s">
        <v>7</v>
      </c>
      <c r="C42" s="3" t="s">
        <v>19</v>
      </c>
      <c r="D42" s="4">
        <v>115840</v>
      </c>
      <c r="E42" s="2" t="s">
        <v>9</v>
      </c>
      <c r="F42" s="2" t="s">
        <v>17</v>
      </c>
      <c r="G42" s="15">
        <v>0</v>
      </c>
      <c r="H42" s="15">
        <v>0</v>
      </c>
      <c r="J42" s="10">
        <f t="shared" si="3"/>
        <v>1390080</v>
      </c>
      <c r="K42" s="10">
        <f t="shared" si="1"/>
        <v>0</v>
      </c>
      <c r="L42" s="18">
        <f t="shared" si="2"/>
        <v>1390080</v>
      </c>
      <c r="M42" s="2" t="s">
        <v>9</v>
      </c>
    </row>
    <row r="43" spans="1:13" x14ac:dyDescent="0.35">
      <c r="A43" t="s">
        <v>873</v>
      </c>
      <c r="B43" t="s">
        <v>7</v>
      </c>
      <c r="C43" s="3" t="s">
        <v>49</v>
      </c>
      <c r="D43" s="4">
        <v>115790</v>
      </c>
      <c r="E43" s="2" t="s">
        <v>9</v>
      </c>
      <c r="F43" s="2" t="s">
        <v>50</v>
      </c>
      <c r="G43" s="15">
        <f>VLOOKUP(C43,'Bonus Rules'!B:G,2,FALSE)</f>
        <v>5.0000000000000001E-3</v>
      </c>
      <c r="H43" s="15">
        <f>VLOOKUP(C43,'Bonus Rules'!B:G,2,)</f>
        <v>5.0000000000000001E-3</v>
      </c>
      <c r="J43" s="10">
        <f t="shared" si="3"/>
        <v>1389480</v>
      </c>
      <c r="K43" s="10">
        <f t="shared" si="1"/>
        <v>6947.4000000000005</v>
      </c>
      <c r="L43" s="18">
        <f t="shared" si="2"/>
        <v>1396427.4</v>
      </c>
      <c r="M43" s="2" t="s">
        <v>9</v>
      </c>
    </row>
    <row r="44" spans="1:13" x14ac:dyDescent="0.35">
      <c r="A44" t="s">
        <v>315</v>
      </c>
      <c r="B44" t="s">
        <v>12</v>
      </c>
      <c r="C44" s="3" t="s">
        <v>13</v>
      </c>
      <c r="D44" s="4">
        <v>115640</v>
      </c>
      <c r="E44" s="2" t="s">
        <v>16</v>
      </c>
      <c r="F44" s="2" t="s">
        <v>27</v>
      </c>
      <c r="G44" s="15">
        <f>VLOOKUP(C44,'Bonus Rules'!B:G,4,FALSE)</f>
        <v>3.5000000000000003E-2</v>
      </c>
      <c r="H44" s="15">
        <f>VLOOKUP(C44,'Bonus Rules'!B:G,4,)</f>
        <v>3.5000000000000003E-2</v>
      </c>
      <c r="J44" s="10">
        <f t="shared" si="3"/>
        <v>1387680</v>
      </c>
      <c r="K44" s="10">
        <f t="shared" si="1"/>
        <v>48568.800000000003</v>
      </c>
      <c r="L44" s="18">
        <f t="shared" si="2"/>
        <v>1436248.8</v>
      </c>
      <c r="M44" s="2" t="s">
        <v>16</v>
      </c>
    </row>
    <row r="45" spans="1:13" x14ac:dyDescent="0.35">
      <c r="A45" t="s">
        <v>469</v>
      </c>
      <c r="B45" t="s">
        <v>7</v>
      </c>
      <c r="C45" s="3" t="s">
        <v>22</v>
      </c>
      <c r="D45" s="4">
        <v>115490</v>
      </c>
      <c r="E45" s="2" t="s">
        <v>16</v>
      </c>
      <c r="F45" s="2" t="s">
        <v>23</v>
      </c>
      <c r="G45" s="15">
        <f>VLOOKUP(C45,'Bonus Rules'!B:G,3,FALSE)</f>
        <v>0.01</v>
      </c>
      <c r="H45" s="15">
        <f>VLOOKUP(C45,'Bonus Rules'!B:G,3,)</f>
        <v>0.01</v>
      </c>
      <c r="J45" s="10">
        <f t="shared" si="3"/>
        <v>1385880</v>
      </c>
      <c r="K45" s="10">
        <f t="shared" si="1"/>
        <v>13858.800000000001</v>
      </c>
      <c r="L45" s="18">
        <f t="shared" si="2"/>
        <v>1399738.8</v>
      </c>
      <c r="M45" s="2" t="s">
        <v>16</v>
      </c>
    </row>
    <row r="46" spans="1:13" x14ac:dyDescent="0.35">
      <c r="A46" t="s">
        <v>696</v>
      </c>
      <c r="B46" t="s">
        <v>984</v>
      </c>
      <c r="C46" s="3" t="s">
        <v>26</v>
      </c>
      <c r="D46" s="4">
        <v>115440</v>
      </c>
      <c r="E46" s="2" t="s">
        <v>16</v>
      </c>
      <c r="F46" s="2" t="s">
        <v>27</v>
      </c>
      <c r="G46" s="15">
        <f>VLOOKUP(C46,'Bonus Rules'!B:G,4,FALSE)</f>
        <v>2.7E-2</v>
      </c>
      <c r="H46" s="15">
        <f>VLOOKUP(C46,'Bonus Rules'!B:G,4,)</f>
        <v>2.7E-2</v>
      </c>
      <c r="J46" s="10">
        <f t="shared" si="3"/>
        <v>1385280</v>
      </c>
      <c r="K46" s="10">
        <f t="shared" si="1"/>
        <v>37402.559999999998</v>
      </c>
      <c r="L46" s="18">
        <f t="shared" si="2"/>
        <v>1422682.56</v>
      </c>
      <c r="M46" s="2" t="s">
        <v>16</v>
      </c>
    </row>
    <row r="47" spans="1:13" x14ac:dyDescent="0.35">
      <c r="A47" t="s">
        <v>850</v>
      </c>
      <c r="B47" t="s">
        <v>7</v>
      </c>
      <c r="C47" s="3" t="s">
        <v>52</v>
      </c>
      <c r="D47" s="4">
        <v>115380</v>
      </c>
      <c r="E47" s="2" t="s">
        <v>20</v>
      </c>
      <c r="F47" s="2" t="s">
        <v>27</v>
      </c>
      <c r="G47" s="15">
        <f>VLOOKUP(C47,'Bonus Rules'!B:G,4,FALSE)</f>
        <v>0.02</v>
      </c>
      <c r="H47" s="15">
        <f>VLOOKUP(C47,'Bonus Rules'!B:G,4,)</f>
        <v>0.02</v>
      </c>
      <c r="J47" s="10">
        <f t="shared" si="3"/>
        <v>1384560</v>
      </c>
      <c r="K47" s="10">
        <f t="shared" si="1"/>
        <v>27691.200000000001</v>
      </c>
      <c r="L47" s="18">
        <f t="shared" si="2"/>
        <v>1412251.2</v>
      </c>
      <c r="M47" s="2" t="s">
        <v>20</v>
      </c>
    </row>
    <row r="48" spans="1:13" x14ac:dyDescent="0.35">
      <c r="A48" t="s">
        <v>187</v>
      </c>
      <c r="B48" t="s">
        <v>12</v>
      </c>
      <c r="C48" s="3" t="s">
        <v>8</v>
      </c>
      <c r="D48" s="4">
        <v>115230</v>
      </c>
      <c r="E48" s="2" t="s">
        <v>16</v>
      </c>
      <c r="F48" s="2" t="s">
        <v>14</v>
      </c>
      <c r="G48" s="15">
        <f>VLOOKUP(C48,'Bonus Rules'!B:G,5,FALSE)</f>
        <v>5.0999999999999997E-2</v>
      </c>
      <c r="H48" s="15">
        <f>VLOOKUP(C48,'Bonus Rules'!B:G,5,)</f>
        <v>5.0999999999999997E-2</v>
      </c>
      <c r="J48" s="10">
        <f t="shared" si="3"/>
        <v>1382760</v>
      </c>
      <c r="K48" s="10">
        <f t="shared" si="1"/>
        <v>70520.759999999995</v>
      </c>
      <c r="L48" s="18">
        <f t="shared" si="2"/>
        <v>1453280.76</v>
      </c>
      <c r="M48" s="2" t="s">
        <v>16</v>
      </c>
    </row>
    <row r="49" spans="1:13" x14ac:dyDescent="0.35">
      <c r="A49" t="s">
        <v>357</v>
      </c>
      <c r="B49" t="s">
        <v>7</v>
      </c>
      <c r="C49" s="3" t="s">
        <v>36</v>
      </c>
      <c r="D49" s="4">
        <v>115190</v>
      </c>
      <c r="E49" s="2" t="s">
        <v>20</v>
      </c>
      <c r="F49" s="2" t="s">
        <v>50</v>
      </c>
      <c r="G49" s="15">
        <f>VLOOKUP(C49,'Bonus Rules'!B:G,2,FALSE)</f>
        <v>5.0000000000000001E-3</v>
      </c>
      <c r="H49" s="15">
        <f>VLOOKUP(C49,'Bonus Rules'!B:G,2,)</f>
        <v>5.0000000000000001E-3</v>
      </c>
      <c r="J49" s="10">
        <f t="shared" si="3"/>
        <v>1382280</v>
      </c>
      <c r="K49" s="10">
        <f t="shared" si="1"/>
        <v>6911.4000000000005</v>
      </c>
      <c r="L49" s="18">
        <f t="shared" si="2"/>
        <v>1389191.4</v>
      </c>
      <c r="M49" s="2" t="s">
        <v>20</v>
      </c>
    </row>
    <row r="50" spans="1:13" x14ac:dyDescent="0.35">
      <c r="A50" t="s">
        <v>108</v>
      </c>
      <c r="B50" t="s">
        <v>7</v>
      </c>
      <c r="C50" s="3" t="s">
        <v>22</v>
      </c>
      <c r="D50" s="4">
        <v>115090</v>
      </c>
      <c r="E50" s="2" t="s">
        <v>20</v>
      </c>
      <c r="F50" s="2" t="s">
        <v>27</v>
      </c>
      <c r="G50" s="15">
        <f>VLOOKUP(C50,'Bonus Rules'!B:G,4,FALSE)</f>
        <v>2.8000000000000001E-2</v>
      </c>
      <c r="H50" s="15">
        <f>VLOOKUP(C50,'Bonus Rules'!B:G,4,)</f>
        <v>2.8000000000000001E-2</v>
      </c>
      <c r="J50" s="10">
        <f t="shared" si="3"/>
        <v>1381080</v>
      </c>
      <c r="K50" s="10">
        <f t="shared" si="1"/>
        <v>38670.239999999998</v>
      </c>
      <c r="L50" s="18">
        <f t="shared" si="2"/>
        <v>1419750.24</v>
      </c>
      <c r="M50" s="2" t="s">
        <v>20</v>
      </c>
    </row>
    <row r="51" spans="1:13" x14ac:dyDescent="0.35">
      <c r="A51" t="s">
        <v>379</v>
      </c>
      <c r="B51" t="s">
        <v>12</v>
      </c>
      <c r="C51" s="3" t="s">
        <v>49</v>
      </c>
      <c r="D51" s="4">
        <v>115080</v>
      </c>
      <c r="E51" s="2" t="s">
        <v>16</v>
      </c>
      <c r="F51" s="2" t="s">
        <v>10</v>
      </c>
      <c r="G51" s="15">
        <f>VLOOKUP(C51,'Bonus Rules'!B:G,6,FALSE)</f>
        <v>8.4000000000000005E-2</v>
      </c>
      <c r="H51" s="15">
        <f>VLOOKUP(C51,'Bonus Rules'!B:G,6,)</f>
        <v>8.4000000000000005E-2</v>
      </c>
      <c r="J51" s="10">
        <f t="shared" si="3"/>
        <v>1380960</v>
      </c>
      <c r="K51" s="10">
        <f t="shared" si="1"/>
        <v>116000.64000000001</v>
      </c>
      <c r="L51" s="18">
        <f t="shared" si="2"/>
        <v>1496960.6400000001</v>
      </c>
      <c r="M51" s="2" t="s">
        <v>16</v>
      </c>
    </row>
    <row r="52" spans="1:13" x14ac:dyDescent="0.35">
      <c r="A52" t="s">
        <v>102</v>
      </c>
      <c r="B52" t="s">
        <v>7</v>
      </c>
      <c r="C52" s="3" t="s">
        <v>19</v>
      </c>
      <c r="D52" s="4">
        <v>114900</v>
      </c>
      <c r="E52" s="2" t="s">
        <v>20</v>
      </c>
      <c r="F52" s="2" t="s">
        <v>27</v>
      </c>
      <c r="G52" s="15">
        <f>VLOOKUP(C52,'Bonus Rules'!B:G,4,FALSE)</f>
        <v>2.1000000000000001E-2</v>
      </c>
      <c r="H52" s="15">
        <f>VLOOKUP(C52,'Bonus Rules'!B:G,4,)</f>
        <v>2.1000000000000001E-2</v>
      </c>
      <c r="J52" s="10">
        <f t="shared" si="3"/>
        <v>1378800</v>
      </c>
      <c r="K52" s="10">
        <f t="shared" si="1"/>
        <v>28954.800000000003</v>
      </c>
      <c r="L52" s="18">
        <f t="shared" si="2"/>
        <v>1407754.8</v>
      </c>
      <c r="M52" s="2" t="s">
        <v>20</v>
      </c>
    </row>
    <row r="53" spans="1:13" x14ac:dyDescent="0.35">
      <c r="A53" t="s">
        <v>868</v>
      </c>
      <c r="B53" t="s">
        <v>12</v>
      </c>
      <c r="C53" s="3" t="s">
        <v>52</v>
      </c>
      <c r="D53" s="4">
        <v>114890</v>
      </c>
      <c r="E53" s="2" t="s">
        <v>16</v>
      </c>
      <c r="F53" s="2" t="s">
        <v>27</v>
      </c>
      <c r="G53" s="15">
        <f>VLOOKUP(C53,'Bonus Rules'!B:G,4,FALSE)</f>
        <v>0.02</v>
      </c>
      <c r="H53" s="15">
        <f>VLOOKUP(C53,'Bonus Rules'!B:G,4,)</f>
        <v>0.02</v>
      </c>
      <c r="J53" s="10">
        <f t="shared" si="3"/>
        <v>1378680</v>
      </c>
      <c r="K53" s="10">
        <f t="shared" si="1"/>
        <v>27573.600000000002</v>
      </c>
      <c r="L53" s="18">
        <f t="shared" si="2"/>
        <v>1406253.6</v>
      </c>
      <c r="M53" s="2" t="s">
        <v>16</v>
      </c>
    </row>
    <row r="54" spans="1:13" x14ac:dyDescent="0.35">
      <c r="A54" t="s">
        <v>743</v>
      </c>
      <c r="B54" t="s">
        <v>12</v>
      </c>
      <c r="C54" s="3" t="s">
        <v>33</v>
      </c>
      <c r="D54" s="4">
        <v>114870</v>
      </c>
      <c r="E54" s="2" t="s">
        <v>9</v>
      </c>
      <c r="F54" s="2" t="s">
        <v>17</v>
      </c>
      <c r="G54" s="15">
        <v>0</v>
      </c>
      <c r="H54" s="15">
        <v>0</v>
      </c>
      <c r="J54" s="10">
        <f t="shared" si="3"/>
        <v>1378440</v>
      </c>
      <c r="K54" s="10">
        <f t="shared" si="1"/>
        <v>0</v>
      </c>
      <c r="L54" s="18">
        <f t="shared" si="2"/>
        <v>1378440</v>
      </c>
      <c r="M54" s="2" t="s">
        <v>9</v>
      </c>
    </row>
    <row r="55" spans="1:13" x14ac:dyDescent="0.35">
      <c r="A55" t="s">
        <v>918</v>
      </c>
      <c r="B55" t="s">
        <v>12</v>
      </c>
      <c r="C55" s="3" t="s">
        <v>13</v>
      </c>
      <c r="D55" s="4">
        <v>114810</v>
      </c>
      <c r="E55" s="2" t="s">
        <v>20</v>
      </c>
      <c r="F55" s="2" t="s">
        <v>27</v>
      </c>
      <c r="G55" s="15">
        <f>VLOOKUP(C55,'Bonus Rules'!B:G,4,FALSE)</f>
        <v>3.5000000000000003E-2</v>
      </c>
      <c r="H55" s="15">
        <f>VLOOKUP(C55,'Bonus Rules'!B:G,4,)</f>
        <v>3.5000000000000003E-2</v>
      </c>
      <c r="J55" s="10">
        <f t="shared" si="3"/>
        <v>1377720</v>
      </c>
      <c r="K55" s="10">
        <f t="shared" si="1"/>
        <v>48220.200000000004</v>
      </c>
      <c r="L55" s="18">
        <f t="shared" si="2"/>
        <v>1425940.2</v>
      </c>
      <c r="M55" s="2" t="s">
        <v>20</v>
      </c>
    </row>
    <row r="56" spans="1:13" x14ac:dyDescent="0.35">
      <c r="A56" t="s">
        <v>80</v>
      </c>
      <c r="B56" t="s">
        <v>7</v>
      </c>
      <c r="C56" s="3" t="s">
        <v>41</v>
      </c>
      <c r="D56" s="4">
        <v>114690</v>
      </c>
      <c r="E56" s="2" t="s">
        <v>9</v>
      </c>
      <c r="F56" s="2" t="s">
        <v>50</v>
      </c>
      <c r="G56" s="15">
        <f>VLOOKUP(C56,'Bonus Rules'!B:G,2,FALSE)</f>
        <v>5.0000000000000001E-3</v>
      </c>
      <c r="H56" s="15">
        <f>VLOOKUP(C56,'Bonus Rules'!B:G,2,)</f>
        <v>5.0000000000000001E-3</v>
      </c>
      <c r="J56" s="10">
        <f t="shared" si="3"/>
        <v>1376280</v>
      </c>
      <c r="K56" s="10">
        <f t="shared" si="1"/>
        <v>6881.4000000000005</v>
      </c>
      <c r="L56" s="18">
        <f t="shared" si="2"/>
        <v>1383161.4</v>
      </c>
      <c r="M56" s="2" t="s">
        <v>9</v>
      </c>
    </row>
    <row r="57" spans="1:13" x14ac:dyDescent="0.35">
      <c r="A57" t="s">
        <v>928</v>
      </c>
      <c r="B57" t="s">
        <v>7</v>
      </c>
      <c r="C57" s="3" t="s">
        <v>8</v>
      </c>
      <c r="D57" s="4">
        <v>114650</v>
      </c>
      <c r="E57" s="2" t="s">
        <v>20</v>
      </c>
      <c r="F57" s="2" t="s">
        <v>50</v>
      </c>
      <c r="G57" s="15">
        <f>VLOOKUP(C57,'Bonus Rules'!B:G,2,FALSE)</f>
        <v>5.0000000000000001E-3</v>
      </c>
      <c r="H57" s="15">
        <f>VLOOKUP(C57,'Bonus Rules'!B:G,2,)</f>
        <v>5.0000000000000001E-3</v>
      </c>
      <c r="J57" s="10">
        <f t="shared" si="3"/>
        <v>1375800</v>
      </c>
      <c r="K57" s="10">
        <f t="shared" si="1"/>
        <v>6879</v>
      </c>
      <c r="L57" s="18">
        <f t="shared" si="2"/>
        <v>1382679</v>
      </c>
      <c r="M57" s="2" t="s">
        <v>20</v>
      </c>
    </row>
    <row r="58" spans="1:13" x14ac:dyDescent="0.35">
      <c r="A58" t="s">
        <v>79</v>
      </c>
      <c r="B58" t="s">
        <v>12</v>
      </c>
      <c r="C58" s="3" t="s">
        <v>65</v>
      </c>
      <c r="D58" s="4">
        <v>114600</v>
      </c>
      <c r="E58" s="2" t="s">
        <v>9</v>
      </c>
      <c r="F58" s="2" t="s">
        <v>14</v>
      </c>
      <c r="G58" s="15">
        <f>VLOOKUP(C58,'Bonus Rules'!B:G,5,FALSE)</f>
        <v>5.8000000000000003E-2</v>
      </c>
      <c r="H58" s="15">
        <f>VLOOKUP(C58,'Bonus Rules'!B:G,5,)</f>
        <v>5.8000000000000003E-2</v>
      </c>
      <c r="J58" s="10">
        <f t="shared" si="3"/>
        <v>1375200</v>
      </c>
      <c r="K58" s="10">
        <f t="shared" si="1"/>
        <v>79761.600000000006</v>
      </c>
      <c r="L58" s="18">
        <f t="shared" si="2"/>
        <v>1454961.6</v>
      </c>
      <c r="M58" s="2" t="s">
        <v>9</v>
      </c>
    </row>
    <row r="59" spans="1:13" x14ac:dyDescent="0.35">
      <c r="A59" t="s">
        <v>435</v>
      </c>
      <c r="B59" t="s">
        <v>7</v>
      </c>
      <c r="C59" s="3" t="s">
        <v>19</v>
      </c>
      <c r="D59" s="4">
        <v>114510</v>
      </c>
      <c r="E59" s="2" t="s">
        <v>20</v>
      </c>
      <c r="F59" s="2" t="s">
        <v>27</v>
      </c>
      <c r="G59" s="15">
        <f>VLOOKUP(C59,'Bonus Rules'!B:G,4,FALSE)</f>
        <v>2.1000000000000001E-2</v>
      </c>
      <c r="H59" s="15">
        <f>VLOOKUP(C59,'Bonus Rules'!B:G,4,)</f>
        <v>2.1000000000000001E-2</v>
      </c>
      <c r="J59" s="10">
        <f t="shared" si="3"/>
        <v>1374120</v>
      </c>
      <c r="K59" s="10">
        <f t="shared" si="1"/>
        <v>28856.52</v>
      </c>
      <c r="L59" s="18">
        <f t="shared" si="2"/>
        <v>1402976.52</v>
      </c>
      <c r="M59" s="2" t="s">
        <v>20</v>
      </c>
    </row>
    <row r="60" spans="1:13" x14ac:dyDescent="0.35">
      <c r="A60" t="s">
        <v>662</v>
      </c>
      <c r="B60" t="s">
        <v>7</v>
      </c>
      <c r="C60" s="3" t="s">
        <v>13</v>
      </c>
      <c r="D60" s="4">
        <v>114470</v>
      </c>
      <c r="E60" s="2" t="s">
        <v>9</v>
      </c>
      <c r="F60" s="2" t="s">
        <v>10</v>
      </c>
      <c r="G60" s="15">
        <f>VLOOKUP(C60,'Bonus Rules'!B:G,6,FALSE)</f>
        <v>6.0999999999999999E-2</v>
      </c>
      <c r="H60" s="15">
        <f>VLOOKUP(C60,'Bonus Rules'!B:G,6,)</f>
        <v>6.0999999999999999E-2</v>
      </c>
      <c r="J60" s="10">
        <f t="shared" si="3"/>
        <v>1373640</v>
      </c>
      <c r="K60" s="10">
        <f t="shared" si="1"/>
        <v>83792.039999999994</v>
      </c>
      <c r="L60" s="18">
        <f t="shared" si="2"/>
        <v>1457432.04</v>
      </c>
      <c r="M60" s="2" t="s">
        <v>9</v>
      </c>
    </row>
    <row r="61" spans="1:13" x14ac:dyDescent="0.35">
      <c r="A61" t="s">
        <v>753</v>
      </c>
      <c r="B61" t="s">
        <v>12</v>
      </c>
      <c r="C61" s="3" t="s">
        <v>13</v>
      </c>
      <c r="D61" s="4">
        <v>114430</v>
      </c>
      <c r="E61" s="2" t="s">
        <v>9</v>
      </c>
      <c r="F61" s="2" t="s">
        <v>14</v>
      </c>
      <c r="G61" s="15">
        <f>VLOOKUP(C61,'Bonus Rules'!B:G,5,FALSE)</f>
        <v>4.2999999999999997E-2</v>
      </c>
      <c r="H61" s="15">
        <f>VLOOKUP(C61,'Bonus Rules'!B:G,5,)</f>
        <v>4.2999999999999997E-2</v>
      </c>
      <c r="J61" s="10">
        <f t="shared" si="3"/>
        <v>1373160</v>
      </c>
      <c r="K61" s="10">
        <f t="shared" si="1"/>
        <v>59045.88</v>
      </c>
      <c r="L61" s="18">
        <f t="shared" si="2"/>
        <v>1432205.88</v>
      </c>
      <c r="M61" s="2" t="s">
        <v>9</v>
      </c>
    </row>
    <row r="62" spans="1:13" x14ac:dyDescent="0.35">
      <c r="A62" t="s">
        <v>753</v>
      </c>
      <c r="B62" t="s">
        <v>12</v>
      </c>
      <c r="C62" s="3" t="s">
        <v>13</v>
      </c>
      <c r="D62" s="4">
        <v>114430</v>
      </c>
      <c r="E62" s="2" t="s">
        <v>20</v>
      </c>
      <c r="F62" s="2" t="s">
        <v>10</v>
      </c>
      <c r="G62" s="15">
        <f>VLOOKUP(C62,'Bonus Rules'!B:G,6,FALSE)</f>
        <v>6.0999999999999999E-2</v>
      </c>
      <c r="H62" s="15">
        <f>VLOOKUP(C62,'Bonus Rules'!B:G,6,)</f>
        <v>6.0999999999999999E-2</v>
      </c>
      <c r="J62" s="10">
        <f t="shared" si="3"/>
        <v>1373160</v>
      </c>
      <c r="K62" s="10">
        <f t="shared" si="1"/>
        <v>83762.759999999995</v>
      </c>
      <c r="L62" s="18">
        <f t="shared" si="2"/>
        <v>1456922.76</v>
      </c>
      <c r="M62" s="2" t="s">
        <v>20</v>
      </c>
    </row>
    <row r="63" spans="1:13" x14ac:dyDescent="0.35">
      <c r="A63" t="s">
        <v>790</v>
      </c>
      <c r="B63" t="s">
        <v>12</v>
      </c>
      <c r="C63" s="3" t="s">
        <v>52</v>
      </c>
      <c r="D63" s="4">
        <v>114180</v>
      </c>
      <c r="E63" s="2" t="s">
        <v>9</v>
      </c>
      <c r="F63" s="2" t="s">
        <v>10</v>
      </c>
      <c r="G63" s="15">
        <f>VLOOKUP(C63,'Bonus Rules'!B:G,6,FALSE)</f>
        <v>7.0999999999999994E-2</v>
      </c>
      <c r="H63" s="15">
        <f>VLOOKUP(C63,'Bonus Rules'!B:G,6,)</f>
        <v>7.0999999999999994E-2</v>
      </c>
      <c r="J63" s="10">
        <f t="shared" si="3"/>
        <v>1370160</v>
      </c>
      <c r="K63" s="10">
        <f t="shared" si="1"/>
        <v>97281.359999999986</v>
      </c>
      <c r="L63" s="18">
        <f t="shared" si="2"/>
        <v>1467441.3599999999</v>
      </c>
      <c r="M63" s="2" t="s">
        <v>9</v>
      </c>
    </row>
    <row r="64" spans="1:13" x14ac:dyDescent="0.35">
      <c r="A64" t="s">
        <v>75</v>
      </c>
      <c r="B64" t="s">
        <v>984</v>
      </c>
      <c r="C64" s="3" t="s">
        <v>8</v>
      </c>
      <c r="D64" s="4">
        <v>114010</v>
      </c>
      <c r="E64" s="2" t="s">
        <v>20</v>
      </c>
      <c r="F64" s="2" t="s">
        <v>27</v>
      </c>
      <c r="G64" s="15">
        <f>VLOOKUP(C64,'Bonus Rules'!B:G,4,FALSE)</f>
        <v>2.1000000000000001E-2</v>
      </c>
      <c r="H64" s="15">
        <f>VLOOKUP(C64,'Bonus Rules'!B:G,4,)</f>
        <v>2.1000000000000001E-2</v>
      </c>
      <c r="J64" s="10">
        <f t="shared" si="3"/>
        <v>1368120</v>
      </c>
      <c r="K64" s="10">
        <f t="shared" si="1"/>
        <v>28730.52</v>
      </c>
      <c r="L64" s="18">
        <f t="shared" si="2"/>
        <v>1396850.52</v>
      </c>
      <c r="M64" s="2" t="s">
        <v>20</v>
      </c>
    </row>
    <row r="65" spans="1:13" x14ac:dyDescent="0.35">
      <c r="A65" t="s">
        <v>659</v>
      </c>
      <c r="B65" t="s">
        <v>12</v>
      </c>
      <c r="C65" s="3" t="s">
        <v>65</v>
      </c>
      <c r="D65" s="4">
        <v>113980</v>
      </c>
      <c r="E65" s="2" t="s">
        <v>9</v>
      </c>
      <c r="F65" s="2" t="s">
        <v>23</v>
      </c>
      <c r="G65" s="15">
        <f>VLOOKUP(C65,'Bonus Rules'!B:G,3,FALSE)</f>
        <v>1.2999999999999999E-2</v>
      </c>
      <c r="H65" s="15">
        <f>VLOOKUP(C65,'Bonus Rules'!B:G,3,)</f>
        <v>1.2999999999999999E-2</v>
      </c>
      <c r="J65" s="10">
        <f t="shared" si="3"/>
        <v>1367760</v>
      </c>
      <c r="K65" s="10">
        <f t="shared" si="1"/>
        <v>17780.879999999997</v>
      </c>
      <c r="L65" s="18">
        <f t="shared" si="2"/>
        <v>1385540.88</v>
      </c>
      <c r="M65" s="2" t="s">
        <v>9</v>
      </c>
    </row>
    <row r="66" spans="1:13" x14ac:dyDescent="0.35">
      <c r="A66" t="s">
        <v>42</v>
      </c>
      <c r="B66" t="s">
        <v>7</v>
      </c>
      <c r="C66" s="3" t="s">
        <v>13</v>
      </c>
      <c r="D66" s="4">
        <v>113800</v>
      </c>
      <c r="E66" s="2" t="s">
        <v>9</v>
      </c>
      <c r="F66" s="2" t="s">
        <v>27</v>
      </c>
      <c r="G66" s="15">
        <f>VLOOKUP(C66,'Bonus Rules'!B:G,4,FALSE)</f>
        <v>3.5000000000000003E-2</v>
      </c>
      <c r="H66" s="15">
        <f>VLOOKUP(C66,'Bonus Rules'!B:G,4,)</f>
        <v>3.5000000000000003E-2</v>
      </c>
      <c r="J66" s="10">
        <f t="shared" si="3"/>
        <v>1365600</v>
      </c>
      <c r="K66" s="10">
        <f t="shared" si="1"/>
        <v>47796.000000000007</v>
      </c>
      <c r="L66" s="18">
        <f t="shared" si="2"/>
        <v>1413396</v>
      </c>
      <c r="M66" s="2" t="s">
        <v>9</v>
      </c>
    </row>
    <row r="67" spans="1:13" x14ac:dyDescent="0.35">
      <c r="A67" t="s">
        <v>920</v>
      </c>
      <c r="B67" t="s">
        <v>7</v>
      </c>
      <c r="C67" s="3" t="s">
        <v>26</v>
      </c>
      <c r="D67" s="4">
        <v>113790</v>
      </c>
      <c r="E67" s="2" t="s">
        <v>20</v>
      </c>
      <c r="F67" s="2" t="s">
        <v>50</v>
      </c>
      <c r="G67" s="15">
        <f>VLOOKUP(C67,'Bonus Rules'!B:G,2,FALSE)</f>
        <v>5.0000000000000001E-3</v>
      </c>
      <c r="H67" s="15">
        <f>VLOOKUP(C67,'Bonus Rules'!B:G,2,)</f>
        <v>5.0000000000000001E-3</v>
      </c>
      <c r="J67" s="10">
        <f t="shared" ref="J67:J130" si="4">D67*12</f>
        <v>1365480</v>
      </c>
      <c r="K67" s="10">
        <f t="shared" ref="K67:K130" si="5">J67*G67</f>
        <v>6827.4000000000005</v>
      </c>
      <c r="L67" s="18">
        <f t="shared" ref="L67:L130" si="6">J67+K67</f>
        <v>1372307.4</v>
      </c>
      <c r="M67" s="2" t="s">
        <v>20</v>
      </c>
    </row>
    <row r="68" spans="1:13" x14ac:dyDescent="0.35">
      <c r="A68" t="s">
        <v>863</v>
      </c>
      <c r="B68" t="s">
        <v>12</v>
      </c>
      <c r="C68" s="3" t="s">
        <v>22</v>
      </c>
      <c r="D68" s="4">
        <v>113760</v>
      </c>
      <c r="E68" s="2" t="s">
        <v>20</v>
      </c>
      <c r="F68" s="2" t="s">
        <v>14</v>
      </c>
      <c r="G68" s="15">
        <f>VLOOKUP(C68,'Bonus Rules'!B:G,5,FALSE)</f>
        <v>4.9000000000000002E-2</v>
      </c>
      <c r="H68" s="15">
        <f>VLOOKUP(C68,'Bonus Rules'!B:G,5,)</f>
        <v>4.9000000000000002E-2</v>
      </c>
      <c r="J68" s="10">
        <f t="shared" si="4"/>
        <v>1365120</v>
      </c>
      <c r="K68" s="10">
        <f t="shared" si="5"/>
        <v>66890.880000000005</v>
      </c>
      <c r="L68" s="18">
        <f t="shared" si="6"/>
        <v>1432010.88</v>
      </c>
      <c r="M68" s="2" t="s">
        <v>20</v>
      </c>
    </row>
    <row r="69" spans="1:13" x14ac:dyDescent="0.35">
      <c r="A69" t="s">
        <v>680</v>
      </c>
      <c r="B69" t="s">
        <v>7</v>
      </c>
      <c r="C69" s="3" t="s">
        <v>19</v>
      </c>
      <c r="D69" s="4">
        <v>113750</v>
      </c>
      <c r="E69" s="2" t="s">
        <v>20</v>
      </c>
      <c r="F69" s="2" t="s">
        <v>27</v>
      </c>
      <c r="G69" s="15">
        <f>VLOOKUP(C69,'Bonus Rules'!B:G,4,FALSE)</f>
        <v>2.1000000000000001E-2</v>
      </c>
      <c r="H69" s="15">
        <f>VLOOKUP(C69,'Bonus Rules'!B:G,4,)</f>
        <v>2.1000000000000001E-2</v>
      </c>
      <c r="J69" s="10">
        <f t="shared" si="4"/>
        <v>1365000</v>
      </c>
      <c r="K69" s="10">
        <f t="shared" si="5"/>
        <v>28665</v>
      </c>
      <c r="L69" s="18">
        <f t="shared" si="6"/>
        <v>1393665</v>
      </c>
      <c r="M69" s="2" t="s">
        <v>20</v>
      </c>
    </row>
    <row r="70" spans="1:13" x14ac:dyDescent="0.35">
      <c r="A70" t="s">
        <v>439</v>
      </c>
      <c r="B70" t="s">
        <v>12</v>
      </c>
      <c r="C70" s="3" t="s">
        <v>13</v>
      </c>
      <c r="D70" s="4">
        <v>113690</v>
      </c>
      <c r="E70" s="2" t="s">
        <v>20</v>
      </c>
      <c r="F70" s="2" t="s">
        <v>27</v>
      </c>
      <c r="G70" s="15">
        <f>VLOOKUP(C70,'Bonus Rules'!B:G,4,FALSE)</f>
        <v>3.5000000000000003E-2</v>
      </c>
      <c r="H70" s="15">
        <f>VLOOKUP(C70,'Bonus Rules'!B:G,4,)</f>
        <v>3.5000000000000003E-2</v>
      </c>
      <c r="J70" s="10">
        <f t="shared" si="4"/>
        <v>1364280</v>
      </c>
      <c r="K70" s="10">
        <f t="shared" si="5"/>
        <v>47749.8</v>
      </c>
      <c r="L70" s="18">
        <f t="shared" si="6"/>
        <v>1412029.8</v>
      </c>
      <c r="M70" s="2" t="s">
        <v>20</v>
      </c>
    </row>
    <row r="71" spans="1:13" x14ac:dyDescent="0.35">
      <c r="A71" t="s">
        <v>607</v>
      </c>
      <c r="B71" t="s">
        <v>7</v>
      </c>
      <c r="C71" s="3" t="s">
        <v>19</v>
      </c>
      <c r="D71" s="4">
        <v>113620</v>
      </c>
      <c r="E71" s="2" t="s">
        <v>9</v>
      </c>
      <c r="F71" s="2" t="s">
        <v>23</v>
      </c>
      <c r="G71" s="15">
        <f>VLOOKUP(C71,'Bonus Rules'!B:G,3,FALSE)</f>
        <v>1.9E-2</v>
      </c>
      <c r="H71" s="15">
        <f>VLOOKUP(C71,'Bonus Rules'!B:G,3,)</f>
        <v>1.9E-2</v>
      </c>
      <c r="J71" s="10">
        <f t="shared" si="4"/>
        <v>1363440</v>
      </c>
      <c r="K71" s="10">
        <f t="shared" si="5"/>
        <v>25905.360000000001</v>
      </c>
      <c r="L71" s="18">
        <f t="shared" si="6"/>
        <v>1389345.36</v>
      </c>
      <c r="M71" s="2" t="s">
        <v>9</v>
      </c>
    </row>
    <row r="72" spans="1:13" x14ac:dyDescent="0.35">
      <c r="A72" t="s">
        <v>555</v>
      </c>
      <c r="B72" t="s">
        <v>7</v>
      </c>
      <c r="C72" s="3" t="s">
        <v>52</v>
      </c>
      <c r="D72" s="4">
        <v>113280</v>
      </c>
      <c r="E72" s="2" t="s">
        <v>16</v>
      </c>
      <c r="F72" s="2" t="s">
        <v>14</v>
      </c>
      <c r="G72" s="15">
        <f>VLOOKUP(C72,'Bonus Rules'!B:G,5,FALSE)</f>
        <v>5.8000000000000003E-2</v>
      </c>
      <c r="H72" s="15">
        <f>VLOOKUP(C72,'Bonus Rules'!B:G,5,)</f>
        <v>5.8000000000000003E-2</v>
      </c>
      <c r="J72" s="10">
        <f t="shared" si="4"/>
        <v>1359360</v>
      </c>
      <c r="K72" s="10">
        <f t="shared" si="5"/>
        <v>78842.880000000005</v>
      </c>
      <c r="L72" s="18">
        <f t="shared" si="6"/>
        <v>1438202.8799999999</v>
      </c>
      <c r="M72" s="2" t="s">
        <v>16</v>
      </c>
    </row>
    <row r="73" spans="1:13" x14ac:dyDescent="0.35">
      <c r="A73" t="s">
        <v>132</v>
      </c>
      <c r="B73" t="s">
        <v>7</v>
      </c>
      <c r="C73" s="3" t="s">
        <v>41</v>
      </c>
      <c r="D73" s="4">
        <v>112780</v>
      </c>
      <c r="E73" s="2" t="s">
        <v>16</v>
      </c>
      <c r="F73" s="2" t="s">
        <v>23</v>
      </c>
      <c r="G73" s="15">
        <f>VLOOKUP(C73,'Bonus Rules'!B:G,3,FALSE)</f>
        <v>1.9E-2</v>
      </c>
      <c r="H73" s="15">
        <f>VLOOKUP(C73,'Bonus Rules'!B:G,3,)</f>
        <v>1.9E-2</v>
      </c>
      <c r="J73" s="10">
        <f t="shared" si="4"/>
        <v>1353360</v>
      </c>
      <c r="K73" s="10">
        <f t="shared" si="5"/>
        <v>25713.84</v>
      </c>
      <c r="L73" s="18">
        <f t="shared" si="6"/>
        <v>1379073.84</v>
      </c>
      <c r="M73" s="2" t="s">
        <v>16</v>
      </c>
    </row>
    <row r="74" spans="1:13" x14ac:dyDescent="0.35">
      <c r="A74" t="s">
        <v>190</v>
      </c>
      <c r="B74" t="s">
        <v>12</v>
      </c>
      <c r="C74" s="3" t="s">
        <v>13</v>
      </c>
      <c r="D74" s="4">
        <v>112570</v>
      </c>
      <c r="E74" s="2" t="s">
        <v>16</v>
      </c>
      <c r="F74" s="2" t="s">
        <v>23</v>
      </c>
      <c r="G74" s="15">
        <f>VLOOKUP(C74,'Bonus Rules'!B:G,3,FALSE)</f>
        <v>1.0999999999999999E-2</v>
      </c>
      <c r="H74" s="15">
        <f>VLOOKUP(C74,'Bonus Rules'!B:G,3,)</f>
        <v>1.0999999999999999E-2</v>
      </c>
      <c r="J74" s="10">
        <f t="shared" si="4"/>
        <v>1350840</v>
      </c>
      <c r="K74" s="10">
        <f t="shared" si="5"/>
        <v>14859.24</v>
      </c>
      <c r="L74" s="18">
        <f t="shared" si="6"/>
        <v>1365699.24</v>
      </c>
      <c r="M74" s="2" t="s">
        <v>16</v>
      </c>
    </row>
    <row r="75" spans="1:13" x14ac:dyDescent="0.35">
      <c r="A75" t="s">
        <v>134</v>
      </c>
      <c r="B75" t="s">
        <v>12</v>
      </c>
      <c r="C75" s="3" t="s">
        <v>36</v>
      </c>
      <c r="D75" s="4">
        <v>112550</v>
      </c>
      <c r="E75" s="2" t="s">
        <v>20</v>
      </c>
      <c r="F75" s="2" t="s">
        <v>27</v>
      </c>
      <c r="G75" s="15">
        <f>VLOOKUP(C75,'Bonus Rules'!B:G,4,FALSE)</f>
        <v>3.2000000000000001E-2</v>
      </c>
      <c r="H75" s="15">
        <f>VLOOKUP(C75,'Bonus Rules'!B:G,4,)</f>
        <v>3.2000000000000001E-2</v>
      </c>
      <c r="J75" s="10">
        <f t="shared" si="4"/>
        <v>1350600</v>
      </c>
      <c r="K75" s="10">
        <f t="shared" si="5"/>
        <v>43219.200000000004</v>
      </c>
      <c r="L75" s="18">
        <f t="shared" si="6"/>
        <v>1393819.2</v>
      </c>
      <c r="M75" s="2" t="s">
        <v>20</v>
      </c>
    </row>
    <row r="76" spans="1:13" x14ac:dyDescent="0.35">
      <c r="A76" t="s">
        <v>695</v>
      </c>
      <c r="B76" t="s">
        <v>7</v>
      </c>
      <c r="C76" s="3" t="s">
        <v>36</v>
      </c>
      <c r="D76" s="4">
        <v>112460</v>
      </c>
      <c r="E76" s="2" t="s">
        <v>20</v>
      </c>
      <c r="F76" s="2" t="s">
        <v>23</v>
      </c>
      <c r="G76" s="15">
        <f>VLOOKUP(C76,'Bonus Rules'!B:G,3,FALSE)</f>
        <v>0.01</v>
      </c>
      <c r="H76" s="15">
        <f>VLOOKUP(C76,'Bonus Rules'!B:G,3,)</f>
        <v>0.01</v>
      </c>
      <c r="J76" s="10">
        <f t="shared" si="4"/>
        <v>1349520</v>
      </c>
      <c r="K76" s="10">
        <f t="shared" si="5"/>
        <v>13495.2</v>
      </c>
      <c r="L76" s="18">
        <f t="shared" si="6"/>
        <v>1363015.2</v>
      </c>
      <c r="M76" s="2" t="s">
        <v>20</v>
      </c>
    </row>
    <row r="77" spans="1:13" x14ac:dyDescent="0.35">
      <c r="A77" t="s">
        <v>409</v>
      </c>
      <c r="B77" t="s">
        <v>7</v>
      </c>
      <c r="C77" s="3" t="s">
        <v>41</v>
      </c>
      <c r="D77" s="4">
        <v>112370</v>
      </c>
      <c r="E77" s="2" t="s">
        <v>20</v>
      </c>
      <c r="F77" s="2" t="s">
        <v>27</v>
      </c>
      <c r="G77" s="15">
        <f>VLOOKUP(C77,'Bonus Rules'!B:G,4,FALSE)</f>
        <v>0.04</v>
      </c>
      <c r="H77" s="15">
        <f>VLOOKUP(C77,'Bonus Rules'!B:G,4,)</f>
        <v>0.04</v>
      </c>
      <c r="J77" s="10">
        <f t="shared" si="4"/>
        <v>1348440</v>
      </c>
      <c r="K77" s="10">
        <f t="shared" si="5"/>
        <v>53937.599999999999</v>
      </c>
      <c r="L77" s="18">
        <f t="shared" si="6"/>
        <v>1402377.6</v>
      </c>
      <c r="M77" s="2" t="s">
        <v>20</v>
      </c>
    </row>
    <row r="78" spans="1:13" x14ac:dyDescent="0.35">
      <c r="A78" t="s">
        <v>527</v>
      </c>
      <c r="B78" t="s">
        <v>7</v>
      </c>
      <c r="C78" s="3" t="s">
        <v>65</v>
      </c>
      <c r="D78" s="4">
        <v>112120</v>
      </c>
      <c r="E78" s="2" t="s">
        <v>9</v>
      </c>
      <c r="F78" s="2" t="s">
        <v>27</v>
      </c>
      <c r="G78" s="15">
        <f>VLOOKUP(C78,'Bonus Rules'!B:G,4,FALSE)</f>
        <v>3.5000000000000003E-2</v>
      </c>
      <c r="H78" s="15">
        <f>VLOOKUP(C78,'Bonus Rules'!B:G,4,)</f>
        <v>3.5000000000000003E-2</v>
      </c>
      <c r="J78" s="10">
        <f t="shared" si="4"/>
        <v>1345440</v>
      </c>
      <c r="K78" s="10">
        <f t="shared" si="5"/>
        <v>47090.400000000001</v>
      </c>
      <c r="L78" s="18">
        <f t="shared" si="6"/>
        <v>1392530.4</v>
      </c>
      <c r="M78" s="2" t="s">
        <v>9</v>
      </c>
    </row>
    <row r="79" spans="1:13" x14ac:dyDescent="0.35">
      <c r="A79" t="s">
        <v>935</v>
      </c>
      <c r="B79" t="s">
        <v>7</v>
      </c>
      <c r="C79" s="3" t="s">
        <v>33</v>
      </c>
      <c r="D79" s="4">
        <v>112110</v>
      </c>
      <c r="E79" s="2" t="s">
        <v>20</v>
      </c>
      <c r="F79" s="2" t="s">
        <v>17</v>
      </c>
      <c r="G79" s="15">
        <v>0</v>
      </c>
      <c r="H79" s="15">
        <v>0</v>
      </c>
      <c r="J79" s="10">
        <f t="shared" si="4"/>
        <v>1345320</v>
      </c>
      <c r="K79" s="10">
        <f t="shared" si="5"/>
        <v>0</v>
      </c>
      <c r="L79" s="18">
        <f t="shared" si="6"/>
        <v>1345320</v>
      </c>
      <c r="M79" s="2" t="s">
        <v>20</v>
      </c>
    </row>
    <row r="80" spans="1:13" x14ac:dyDescent="0.35">
      <c r="A80" t="s">
        <v>471</v>
      </c>
      <c r="B80" t="s">
        <v>7</v>
      </c>
      <c r="C80" s="3" t="s">
        <v>36</v>
      </c>
      <c r="D80" s="4">
        <v>111910</v>
      </c>
      <c r="E80" s="2" t="s">
        <v>16</v>
      </c>
      <c r="F80" s="2" t="s">
        <v>14</v>
      </c>
      <c r="G80" s="15">
        <f>VLOOKUP(C80,'Bonus Rules'!B:G,5,FALSE)</f>
        <v>4.1000000000000002E-2</v>
      </c>
      <c r="H80" s="15">
        <f>VLOOKUP(C80,'Bonus Rules'!B:G,5,)</f>
        <v>4.1000000000000002E-2</v>
      </c>
      <c r="J80" s="10">
        <f t="shared" si="4"/>
        <v>1342920</v>
      </c>
      <c r="K80" s="10">
        <f t="shared" si="5"/>
        <v>55059.72</v>
      </c>
      <c r="L80" s="18">
        <f t="shared" si="6"/>
        <v>1397979.72</v>
      </c>
      <c r="M80" s="2" t="s">
        <v>16</v>
      </c>
    </row>
    <row r="81" spans="1:13" x14ac:dyDescent="0.35">
      <c r="A81" t="s">
        <v>471</v>
      </c>
      <c r="B81" t="s">
        <v>7</v>
      </c>
      <c r="C81" s="3" t="s">
        <v>36</v>
      </c>
      <c r="D81" s="4">
        <v>111910</v>
      </c>
      <c r="E81" s="2" t="s">
        <v>16</v>
      </c>
      <c r="F81" s="2" t="s">
        <v>17</v>
      </c>
      <c r="G81" s="15">
        <v>0</v>
      </c>
      <c r="H81" s="15">
        <v>0</v>
      </c>
      <c r="J81" s="10">
        <f t="shared" si="4"/>
        <v>1342920</v>
      </c>
      <c r="K81" s="10">
        <f t="shared" si="5"/>
        <v>0</v>
      </c>
      <c r="L81" s="18">
        <f t="shared" si="6"/>
        <v>1342920</v>
      </c>
      <c r="M81" s="2" t="s">
        <v>16</v>
      </c>
    </row>
    <row r="82" spans="1:13" x14ac:dyDescent="0.35">
      <c r="A82" t="s">
        <v>887</v>
      </c>
      <c r="B82" t="s">
        <v>7</v>
      </c>
      <c r="C82" s="3" t="s">
        <v>30</v>
      </c>
      <c r="D82" s="4">
        <v>111820</v>
      </c>
      <c r="E82" s="2" t="s">
        <v>9</v>
      </c>
      <c r="F82" s="2" t="s">
        <v>10</v>
      </c>
      <c r="G82" s="15">
        <f>VLOOKUP(C82,'Bonus Rules'!B:G,6,FALSE)</f>
        <v>7.1999999999999995E-2</v>
      </c>
      <c r="H82" s="15">
        <f>VLOOKUP(C82,'Bonus Rules'!B:G,6,)</f>
        <v>7.1999999999999995E-2</v>
      </c>
      <c r="J82" s="10">
        <f t="shared" si="4"/>
        <v>1341840</v>
      </c>
      <c r="K82" s="10">
        <f t="shared" si="5"/>
        <v>96612.479999999996</v>
      </c>
      <c r="L82" s="18">
        <f t="shared" si="6"/>
        <v>1438452.48</v>
      </c>
      <c r="M82" s="2" t="s">
        <v>9</v>
      </c>
    </row>
    <row r="83" spans="1:13" x14ac:dyDescent="0.35">
      <c r="A83" t="s">
        <v>239</v>
      </c>
      <c r="B83" t="s">
        <v>7</v>
      </c>
      <c r="C83" s="3" t="s">
        <v>19</v>
      </c>
      <c r="D83" s="4">
        <v>111480</v>
      </c>
      <c r="E83" s="2" t="s">
        <v>20</v>
      </c>
      <c r="F83" s="2" t="s">
        <v>23</v>
      </c>
      <c r="G83" s="15">
        <f>VLOOKUP(C83,'Bonus Rules'!B:G,3,FALSE)</f>
        <v>1.9E-2</v>
      </c>
      <c r="H83" s="15">
        <f>VLOOKUP(C83,'Bonus Rules'!B:G,3,)</f>
        <v>1.9E-2</v>
      </c>
      <c r="J83" s="10">
        <f t="shared" si="4"/>
        <v>1337760</v>
      </c>
      <c r="K83" s="10">
        <f t="shared" si="5"/>
        <v>25417.439999999999</v>
      </c>
      <c r="L83" s="18">
        <f t="shared" si="6"/>
        <v>1363177.44</v>
      </c>
      <c r="M83" s="2" t="s">
        <v>20</v>
      </c>
    </row>
    <row r="84" spans="1:13" x14ac:dyDescent="0.35">
      <c r="A84" t="s">
        <v>518</v>
      </c>
      <c r="B84" t="s">
        <v>7</v>
      </c>
      <c r="C84" s="3" t="s">
        <v>36</v>
      </c>
      <c r="D84" s="4">
        <v>111230</v>
      </c>
      <c r="E84" s="2" t="s">
        <v>16</v>
      </c>
      <c r="F84" s="2" t="s">
        <v>27</v>
      </c>
      <c r="G84" s="15">
        <f>VLOOKUP(C84,'Bonus Rules'!B:G,4,FALSE)</f>
        <v>3.2000000000000001E-2</v>
      </c>
      <c r="H84" s="15">
        <f>VLOOKUP(C84,'Bonus Rules'!B:G,4,)</f>
        <v>3.2000000000000001E-2</v>
      </c>
      <c r="J84" s="10">
        <f t="shared" si="4"/>
        <v>1334760</v>
      </c>
      <c r="K84" s="10">
        <f t="shared" si="5"/>
        <v>42712.32</v>
      </c>
      <c r="L84" s="18">
        <f t="shared" si="6"/>
        <v>1377472.32</v>
      </c>
      <c r="M84" s="2" t="s">
        <v>16</v>
      </c>
    </row>
    <row r="85" spans="1:13" x14ac:dyDescent="0.35">
      <c r="A85" t="s">
        <v>515</v>
      </c>
      <c r="B85" t="s">
        <v>12</v>
      </c>
      <c r="C85" s="3" t="s">
        <v>13</v>
      </c>
      <c r="D85" s="4">
        <v>111190</v>
      </c>
      <c r="E85" s="2" t="s">
        <v>9</v>
      </c>
      <c r="F85" s="2" t="s">
        <v>27</v>
      </c>
      <c r="G85" s="15">
        <f>VLOOKUP(C85,'Bonus Rules'!B:G,4,FALSE)</f>
        <v>3.5000000000000003E-2</v>
      </c>
      <c r="H85" s="15">
        <f>VLOOKUP(C85,'Bonus Rules'!B:G,4,)</f>
        <v>3.5000000000000003E-2</v>
      </c>
      <c r="J85" s="10">
        <f t="shared" si="4"/>
        <v>1334280</v>
      </c>
      <c r="K85" s="10">
        <f t="shared" si="5"/>
        <v>46699.8</v>
      </c>
      <c r="L85" s="18">
        <f t="shared" si="6"/>
        <v>1380979.8</v>
      </c>
      <c r="M85" s="2" t="s">
        <v>9</v>
      </c>
    </row>
    <row r="86" spans="1:13" x14ac:dyDescent="0.35">
      <c r="A86" t="s">
        <v>257</v>
      </c>
      <c r="B86" t="s">
        <v>12</v>
      </c>
      <c r="C86" s="3" t="s">
        <v>19</v>
      </c>
      <c r="D86" s="4">
        <v>111050</v>
      </c>
      <c r="E86" s="2" t="s">
        <v>16</v>
      </c>
      <c r="F86" s="2" t="s">
        <v>10</v>
      </c>
      <c r="G86" s="15">
        <f>VLOOKUP(C86,'Bonus Rules'!B:G,6,FALSE)</f>
        <v>6.4000000000000001E-2</v>
      </c>
      <c r="H86" s="15">
        <f>VLOOKUP(C86,'Bonus Rules'!B:G,6,)</f>
        <v>6.4000000000000001E-2</v>
      </c>
      <c r="J86" s="10">
        <f t="shared" si="4"/>
        <v>1332600</v>
      </c>
      <c r="K86" s="10">
        <f t="shared" si="5"/>
        <v>85286.400000000009</v>
      </c>
      <c r="L86" s="18">
        <f t="shared" si="6"/>
        <v>1417886.4</v>
      </c>
      <c r="M86" s="2" t="s">
        <v>16</v>
      </c>
    </row>
    <row r="87" spans="1:13" x14ac:dyDescent="0.35">
      <c r="A87" t="s">
        <v>722</v>
      </c>
      <c r="B87" t="s">
        <v>7</v>
      </c>
      <c r="C87" s="3" t="s">
        <v>22</v>
      </c>
      <c r="D87" s="4">
        <v>110970</v>
      </c>
      <c r="E87" s="2" t="s">
        <v>20</v>
      </c>
      <c r="F87" s="2" t="s">
        <v>17</v>
      </c>
      <c r="G87" s="15">
        <v>0</v>
      </c>
      <c r="H87" s="15">
        <v>0</v>
      </c>
      <c r="J87" s="10">
        <f t="shared" si="4"/>
        <v>1331640</v>
      </c>
      <c r="K87" s="10">
        <f t="shared" si="5"/>
        <v>0</v>
      </c>
      <c r="L87" s="18">
        <f t="shared" si="6"/>
        <v>1331640</v>
      </c>
      <c r="M87" s="2" t="s">
        <v>20</v>
      </c>
    </row>
    <row r="88" spans="1:13" x14ac:dyDescent="0.35">
      <c r="A88" t="s">
        <v>546</v>
      </c>
      <c r="B88" t="s">
        <v>7</v>
      </c>
      <c r="C88" s="3" t="s">
        <v>65</v>
      </c>
      <c r="D88" s="4">
        <v>110950</v>
      </c>
      <c r="E88" s="2" t="s">
        <v>20</v>
      </c>
      <c r="F88" s="2" t="s">
        <v>23</v>
      </c>
      <c r="G88" s="15">
        <f>VLOOKUP(C88,'Bonus Rules'!B:G,3,FALSE)</f>
        <v>1.2999999999999999E-2</v>
      </c>
      <c r="H88" s="15">
        <f>VLOOKUP(C88,'Bonus Rules'!B:G,3,)</f>
        <v>1.2999999999999999E-2</v>
      </c>
      <c r="J88" s="10">
        <f t="shared" si="4"/>
        <v>1331400</v>
      </c>
      <c r="K88" s="10">
        <f t="shared" si="5"/>
        <v>17308.2</v>
      </c>
      <c r="L88" s="18">
        <f t="shared" si="6"/>
        <v>1348708.2</v>
      </c>
      <c r="M88" s="2" t="s">
        <v>20</v>
      </c>
    </row>
    <row r="89" spans="1:13" x14ac:dyDescent="0.35">
      <c r="A89" t="s">
        <v>342</v>
      </c>
      <c r="B89" t="s">
        <v>12</v>
      </c>
      <c r="C89" s="3" t="s">
        <v>36</v>
      </c>
      <c r="D89" s="4">
        <v>110910</v>
      </c>
      <c r="E89" s="2" t="s">
        <v>9</v>
      </c>
      <c r="F89" s="2" t="s">
        <v>27</v>
      </c>
      <c r="G89" s="15">
        <f>VLOOKUP(C89,'Bonus Rules'!B:G,4,FALSE)</f>
        <v>3.2000000000000001E-2</v>
      </c>
      <c r="H89" s="15">
        <f>VLOOKUP(C89,'Bonus Rules'!B:G,4,)</f>
        <v>3.2000000000000001E-2</v>
      </c>
      <c r="J89" s="10">
        <f t="shared" si="4"/>
        <v>1330920</v>
      </c>
      <c r="K89" s="10">
        <f t="shared" si="5"/>
        <v>42589.440000000002</v>
      </c>
      <c r="L89" s="18">
        <f t="shared" si="6"/>
        <v>1373509.44</v>
      </c>
      <c r="M89" s="2" t="s">
        <v>9</v>
      </c>
    </row>
    <row r="90" spans="1:13" x14ac:dyDescent="0.35">
      <c r="A90" t="s">
        <v>487</v>
      </c>
      <c r="B90" t="s">
        <v>7</v>
      </c>
      <c r="C90" s="3" t="s">
        <v>41</v>
      </c>
      <c r="D90" s="4">
        <v>110890</v>
      </c>
      <c r="E90" s="2" t="s">
        <v>16</v>
      </c>
      <c r="F90" s="2" t="s">
        <v>23</v>
      </c>
      <c r="G90" s="15">
        <f>VLOOKUP(C90,'Bonus Rules'!B:G,3,FALSE)</f>
        <v>1.9E-2</v>
      </c>
      <c r="H90" s="15">
        <f>VLOOKUP(C90,'Bonus Rules'!B:G,3,)</f>
        <v>1.9E-2</v>
      </c>
      <c r="J90" s="10">
        <f t="shared" si="4"/>
        <v>1330680</v>
      </c>
      <c r="K90" s="10">
        <f t="shared" si="5"/>
        <v>25282.92</v>
      </c>
      <c r="L90" s="18">
        <f t="shared" si="6"/>
        <v>1355962.92</v>
      </c>
      <c r="M90" s="2" t="s">
        <v>16</v>
      </c>
    </row>
    <row r="91" spans="1:13" x14ac:dyDescent="0.35">
      <c r="A91" t="s">
        <v>642</v>
      </c>
      <c r="B91" t="s">
        <v>7</v>
      </c>
      <c r="C91" s="3" t="s">
        <v>30</v>
      </c>
      <c r="D91" s="4">
        <v>110830</v>
      </c>
      <c r="E91" s="2" t="s">
        <v>20</v>
      </c>
      <c r="F91" s="2" t="s">
        <v>27</v>
      </c>
      <c r="G91" s="15">
        <f>VLOOKUP(C91,'Bonus Rules'!B:G,4,FALSE)</f>
        <v>2.3E-2</v>
      </c>
      <c r="H91" s="15">
        <f>VLOOKUP(C91,'Bonus Rules'!B:G,4,)</f>
        <v>2.3E-2</v>
      </c>
      <c r="J91" s="10">
        <f t="shared" si="4"/>
        <v>1329960</v>
      </c>
      <c r="K91" s="10">
        <f t="shared" si="5"/>
        <v>30589.079999999998</v>
      </c>
      <c r="L91" s="18">
        <f t="shared" si="6"/>
        <v>1360549.08</v>
      </c>
      <c r="M91" s="2" t="s">
        <v>20</v>
      </c>
    </row>
    <row r="92" spans="1:13" x14ac:dyDescent="0.35">
      <c r="A92" t="s">
        <v>420</v>
      </c>
      <c r="B92" t="s">
        <v>7</v>
      </c>
      <c r="C92" s="3" t="s">
        <v>41</v>
      </c>
      <c r="D92" s="4">
        <v>110820</v>
      </c>
      <c r="E92" s="2" t="s">
        <v>20</v>
      </c>
      <c r="F92" s="2" t="s">
        <v>14</v>
      </c>
      <c r="G92" s="15">
        <f>VLOOKUP(C92,'Bonus Rules'!B:G,5,FALSE)</f>
        <v>5.8999999999999997E-2</v>
      </c>
      <c r="H92" s="15">
        <f>VLOOKUP(C92,'Bonus Rules'!B:G,5,)</f>
        <v>5.8999999999999997E-2</v>
      </c>
      <c r="J92" s="10">
        <f t="shared" si="4"/>
        <v>1329840</v>
      </c>
      <c r="K92" s="10">
        <f t="shared" si="5"/>
        <v>78460.56</v>
      </c>
      <c r="L92" s="18">
        <f t="shared" si="6"/>
        <v>1408300.56</v>
      </c>
      <c r="M92" s="2" t="s">
        <v>20</v>
      </c>
    </row>
    <row r="93" spans="1:13" x14ac:dyDescent="0.35">
      <c r="A93" t="s">
        <v>38</v>
      </c>
      <c r="B93" t="s">
        <v>7</v>
      </c>
      <c r="C93" s="3" t="s">
        <v>8</v>
      </c>
      <c r="D93" s="4">
        <v>110780</v>
      </c>
      <c r="E93" s="2" t="s">
        <v>16</v>
      </c>
      <c r="F93" s="2" t="s">
        <v>23</v>
      </c>
      <c r="G93" s="15">
        <f>VLOOKUP(C93,'Bonus Rules'!B:G,3,FALSE)</f>
        <v>1.2E-2</v>
      </c>
      <c r="H93" s="15">
        <f>VLOOKUP(C93,'Bonus Rules'!B:G,3,)</f>
        <v>1.2E-2</v>
      </c>
      <c r="J93" s="10">
        <f t="shared" si="4"/>
        <v>1329360</v>
      </c>
      <c r="K93" s="10">
        <f t="shared" si="5"/>
        <v>15952.32</v>
      </c>
      <c r="L93" s="18">
        <f t="shared" si="6"/>
        <v>1345312.32</v>
      </c>
      <c r="M93" s="2" t="s">
        <v>16</v>
      </c>
    </row>
    <row r="94" spans="1:13" x14ac:dyDescent="0.35">
      <c r="A94" t="s">
        <v>71</v>
      </c>
      <c r="B94" t="s">
        <v>12</v>
      </c>
      <c r="C94" s="3" t="s">
        <v>26</v>
      </c>
      <c r="D94" s="4">
        <v>110770</v>
      </c>
      <c r="E94" s="2" t="s">
        <v>16</v>
      </c>
      <c r="F94" s="2" t="s">
        <v>14</v>
      </c>
      <c r="G94" s="15">
        <f>VLOOKUP(C94,'Bonus Rules'!B:G,5,FALSE)</f>
        <v>5.3999999999999999E-2</v>
      </c>
      <c r="H94" s="15">
        <f>VLOOKUP(C94,'Bonus Rules'!B:G,5,)</f>
        <v>5.3999999999999999E-2</v>
      </c>
      <c r="J94" s="10">
        <f t="shared" si="4"/>
        <v>1329240</v>
      </c>
      <c r="K94" s="10">
        <f t="shared" si="5"/>
        <v>71778.960000000006</v>
      </c>
      <c r="L94" s="18">
        <f t="shared" si="6"/>
        <v>1401018.96</v>
      </c>
      <c r="M94" s="2" t="s">
        <v>16</v>
      </c>
    </row>
    <row r="95" spans="1:13" x14ac:dyDescent="0.35">
      <c r="A95" t="s">
        <v>71</v>
      </c>
      <c r="B95" t="s">
        <v>12</v>
      </c>
      <c r="C95" s="3" t="s">
        <v>26</v>
      </c>
      <c r="D95" s="4">
        <v>110770</v>
      </c>
      <c r="E95" s="2" t="s">
        <v>16</v>
      </c>
      <c r="F95" s="2" t="s">
        <v>27</v>
      </c>
      <c r="G95" s="15">
        <f>VLOOKUP(C95,'Bonus Rules'!B:G,4,FALSE)</f>
        <v>2.7E-2</v>
      </c>
      <c r="H95" s="15">
        <f>VLOOKUP(C95,'Bonus Rules'!B:G,4,)</f>
        <v>2.7E-2</v>
      </c>
      <c r="J95" s="10">
        <f t="shared" si="4"/>
        <v>1329240</v>
      </c>
      <c r="K95" s="10">
        <f t="shared" si="5"/>
        <v>35889.480000000003</v>
      </c>
      <c r="L95" s="18">
        <f t="shared" si="6"/>
        <v>1365129.48</v>
      </c>
      <c r="M95" s="2" t="s">
        <v>16</v>
      </c>
    </row>
    <row r="96" spans="1:13" x14ac:dyDescent="0.35">
      <c r="A96" t="s">
        <v>802</v>
      </c>
      <c r="B96" t="s">
        <v>7</v>
      </c>
      <c r="C96" s="3" t="s">
        <v>22</v>
      </c>
      <c r="D96" s="4">
        <v>110730</v>
      </c>
      <c r="E96" s="2" t="s">
        <v>16</v>
      </c>
      <c r="F96" s="2" t="s">
        <v>10</v>
      </c>
      <c r="G96" s="15">
        <f>VLOOKUP(C96,'Bonus Rules'!B:G,6,FALSE)</f>
        <v>7.5999999999999998E-2</v>
      </c>
      <c r="H96" s="15">
        <f>VLOOKUP(C96,'Bonus Rules'!B:G,6,)</f>
        <v>7.5999999999999998E-2</v>
      </c>
      <c r="J96" s="10">
        <f t="shared" si="4"/>
        <v>1328760</v>
      </c>
      <c r="K96" s="10">
        <f t="shared" si="5"/>
        <v>100985.76</v>
      </c>
      <c r="L96" s="18">
        <f t="shared" si="6"/>
        <v>1429745.76</v>
      </c>
      <c r="M96" s="2" t="s">
        <v>16</v>
      </c>
    </row>
    <row r="97" spans="1:13" x14ac:dyDescent="0.35">
      <c r="A97" t="s">
        <v>624</v>
      </c>
      <c r="B97" t="s">
        <v>7</v>
      </c>
      <c r="C97" s="3" t="s">
        <v>36</v>
      </c>
      <c r="D97" s="4">
        <v>110200</v>
      </c>
      <c r="E97" s="2" t="s">
        <v>16</v>
      </c>
      <c r="F97" s="2" t="s">
        <v>27</v>
      </c>
      <c r="G97" s="15">
        <f>VLOOKUP(C97,'Bonus Rules'!B:G,4,FALSE)</f>
        <v>3.2000000000000001E-2</v>
      </c>
      <c r="H97" s="15">
        <f>VLOOKUP(C97,'Bonus Rules'!B:G,4,)</f>
        <v>3.2000000000000001E-2</v>
      </c>
      <c r="J97" s="10">
        <f t="shared" si="4"/>
        <v>1322400</v>
      </c>
      <c r="K97" s="10">
        <f t="shared" si="5"/>
        <v>42316.800000000003</v>
      </c>
      <c r="L97" s="18">
        <f t="shared" si="6"/>
        <v>1364716.8</v>
      </c>
      <c r="M97" s="2" t="s">
        <v>16</v>
      </c>
    </row>
    <row r="98" spans="1:13" x14ac:dyDescent="0.35">
      <c r="A98" t="s">
        <v>300</v>
      </c>
      <c r="B98" t="s">
        <v>7</v>
      </c>
      <c r="C98" s="3" t="s">
        <v>33</v>
      </c>
      <c r="D98" s="4">
        <v>110040</v>
      </c>
      <c r="E98" s="2" t="s">
        <v>9</v>
      </c>
      <c r="F98" s="2" t="s">
        <v>14</v>
      </c>
      <c r="G98" s="15">
        <f>VLOOKUP(C98,'Bonus Rules'!B:G,5,FALSE)</f>
        <v>0.05</v>
      </c>
      <c r="H98" s="15">
        <f>VLOOKUP(C98,'Bonus Rules'!B:G,5,)</f>
        <v>0.05</v>
      </c>
      <c r="J98" s="10">
        <f t="shared" si="4"/>
        <v>1320480</v>
      </c>
      <c r="K98" s="10">
        <f t="shared" si="5"/>
        <v>66024</v>
      </c>
      <c r="L98" s="18">
        <f t="shared" si="6"/>
        <v>1386504</v>
      </c>
      <c r="M98" s="2" t="s">
        <v>9</v>
      </c>
    </row>
    <row r="99" spans="1:13" x14ac:dyDescent="0.35">
      <c r="A99" t="s">
        <v>303</v>
      </c>
      <c r="B99" t="s">
        <v>12</v>
      </c>
      <c r="C99" s="3" t="s">
        <v>13</v>
      </c>
      <c r="D99" s="4">
        <v>109980</v>
      </c>
      <c r="E99" s="2" t="s">
        <v>20</v>
      </c>
      <c r="F99" s="2" t="s">
        <v>27</v>
      </c>
      <c r="G99" s="15">
        <f>VLOOKUP(C99,'Bonus Rules'!B:G,4,FALSE)</f>
        <v>3.5000000000000003E-2</v>
      </c>
      <c r="H99" s="15">
        <f>VLOOKUP(C99,'Bonus Rules'!B:G,4,)</f>
        <v>3.5000000000000003E-2</v>
      </c>
      <c r="J99" s="10">
        <f t="shared" si="4"/>
        <v>1319760</v>
      </c>
      <c r="K99" s="10">
        <f t="shared" si="5"/>
        <v>46191.600000000006</v>
      </c>
      <c r="L99" s="18">
        <f t="shared" si="6"/>
        <v>1365951.6</v>
      </c>
      <c r="M99" s="2" t="s">
        <v>20</v>
      </c>
    </row>
    <row r="100" spans="1:13" x14ac:dyDescent="0.35">
      <c r="A100" t="s">
        <v>727</v>
      </c>
      <c r="B100" t="s">
        <v>12</v>
      </c>
      <c r="C100" s="3" t="s">
        <v>13</v>
      </c>
      <c r="D100" s="4">
        <v>109870</v>
      </c>
      <c r="E100" s="2" t="s">
        <v>20</v>
      </c>
      <c r="F100" s="2" t="s">
        <v>27</v>
      </c>
      <c r="G100" s="15">
        <f>VLOOKUP(C100,'Bonus Rules'!B:G,4,FALSE)</f>
        <v>3.5000000000000003E-2</v>
      </c>
      <c r="H100" s="15">
        <f>VLOOKUP(C100,'Bonus Rules'!B:G,4,)</f>
        <v>3.5000000000000003E-2</v>
      </c>
      <c r="J100" s="10">
        <f t="shared" si="4"/>
        <v>1318440</v>
      </c>
      <c r="K100" s="10">
        <f t="shared" si="5"/>
        <v>46145.4</v>
      </c>
      <c r="L100" s="18">
        <f t="shared" si="6"/>
        <v>1364585.4</v>
      </c>
      <c r="M100" s="2" t="s">
        <v>20</v>
      </c>
    </row>
    <row r="101" spans="1:13" x14ac:dyDescent="0.35">
      <c r="A101" t="s">
        <v>598</v>
      </c>
      <c r="B101" t="s">
        <v>12</v>
      </c>
      <c r="C101" s="3" t="s">
        <v>19</v>
      </c>
      <c r="D101" s="4">
        <v>109790</v>
      </c>
      <c r="E101" s="2" t="s">
        <v>20</v>
      </c>
      <c r="F101" s="2" t="s">
        <v>27</v>
      </c>
      <c r="G101" s="15">
        <f>VLOOKUP(C101,'Bonus Rules'!B:G,4,FALSE)</f>
        <v>2.1000000000000001E-2</v>
      </c>
      <c r="H101" s="15">
        <f>VLOOKUP(C101,'Bonus Rules'!B:G,4,)</f>
        <v>2.1000000000000001E-2</v>
      </c>
      <c r="J101" s="10">
        <f t="shared" si="4"/>
        <v>1317480</v>
      </c>
      <c r="K101" s="10">
        <f t="shared" si="5"/>
        <v>27667.08</v>
      </c>
      <c r="L101" s="18">
        <f t="shared" si="6"/>
        <v>1345147.08</v>
      </c>
      <c r="M101" s="2" t="s">
        <v>20</v>
      </c>
    </row>
    <row r="102" spans="1:13" x14ac:dyDescent="0.35">
      <c r="A102" t="s">
        <v>115</v>
      </c>
      <c r="B102" t="s">
        <v>12</v>
      </c>
      <c r="C102" s="3" t="s">
        <v>22</v>
      </c>
      <c r="D102" s="4">
        <v>109760</v>
      </c>
      <c r="E102" s="2" t="s">
        <v>16</v>
      </c>
      <c r="F102" s="2" t="s">
        <v>14</v>
      </c>
      <c r="G102" s="15">
        <f>VLOOKUP(C102,'Bonus Rules'!B:G,5,FALSE)</f>
        <v>4.9000000000000002E-2</v>
      </c>
      <c r="H102" s="15">
        <f>VLOOKUP(C102,'Bonus Rules'!B:G,5,)</f>
        <v>4.9000000000000002E-2</v>
      </c>
      <c r="J102" s="10">
        <f t="shared" si="4"/>
        <v>1317120</v>
      </c>
      <c r="K102" s="10">
        <f t="shared" si="5"/>
        <v>64538.880000000005</v>
      </c>
      <c r="L102" s="18">
        <f t="shared" si="6"/>
        <v>1381658.88</v>
      </c>
      <c r="M102" s="2" t="s">
        <v>16</v>
      </c>
    </row>
    <row r="103" spans="1:13" x14ac:dyDescent="0.35">
      <c r="A103" t="s">
        <v>341</v>
      </c>
      <c r="B103" t="s">
        <v>7</v>
      </c>
      <c r="C103" s="3" t="s">
        <v>49</v>
      </c>
      <c r="D103" s="4">
        <v>109710</v>
      </c>
      <c r="E103" s="2" t="s">
        <v>16</v>
      </c>
      <c r="F103" s="2" t="s">
        <v>27</v>
      </c>
      <c r="G103" s="15">
        <f>VLOOKUP(C103,'Bonus Rules'!B:G,4,FALSE)</f>
        <v>3.3000000000000002E-2</v>
      </c>
      <c r="H103" s="15">
        <f>VLOOKUP(C103,'Bonus Rules'!B:G,4,)</f>
        <v>3.3000000000000002E-2</v>
      </c>
      <c r="J103" s="10">
        <f t="shared" si="4"/>
        <v>1316520</v>
      </c>
      <c r="K103" s="10">
        <f t="shared" si="5"/>
        <v>43445.16</v>
      </c>
      <c r="L103" s="18">
        <f t="shared" si="6"/>
        <v>1359965.16</v>
      </c>
      <c r="M103" s="2" t="s">
        <v>16</v>
      </c>
    </row>
    <row r="104" spans="1:13" x14ac:dyDescent="0.35">
      <c r="A104" t="s">
        <v>473</v>
      </c>
      <c r="B104" t="s">
        <v>7</v>
      </c>
      <c r="C104" s="3" t="s">
        <v>30</v>
      </c>
      <c r="D104" s="4">
        <v>109380</v>
      </c>
      <c r="E104" s="2" t="s">
        <v>20</v>
      </c>
      <c r="F104" s="2" t="s">
        <v>27</v>
      </c>
      <c r="G104" s="15">
        <f>VLOOKUP(C104,'Bonus Rules'!B:G,4,FALSE)</f>
        <v>2.3E-2</v>
      </c>
      <c r="H104" s="15">
        <f>VLOOKUP(C104,'Bonus Rules'!B:G,4,)</f>
        <v>2.3E-2</v>
      </c>
      <c r="J104" s="10">
        <f t="shared" si="4"/>
        <v>1312560</v>
      </c>
      <c r="K104" s="10">
        <f t="shared" si="5"/>
        <v>30188.880000000001</v>
      </c>
      <c r="L104" s="18">
        <f t="shared" si="6"/>
        <v>1342748.88</v>
      </c>
      <c r="M104" s="2" t="s">
        <v>20</v>
      </c>
    </row>
    <row r="105" spans="1:13" x14ac:dyDescent="0.35">
      <c r="A105" t="s">
        <v>113</v>
      </c>
      <c r="B105" t="s">
        <v>7</v>
      </c>
      <c r="C105" s="3" t="s">
        <v>19</v>
      </c>
      <c r="D105" s="4">
        <v>109190</v>
      </c>
      <c r="E105" s="2" t="s">
        <v>16</v>
      </c>
      <c r="F105" s="2" t="s">
        <v>27</v>
      </c>
      <c r="G105" s="15">
        <f>VLOOKUP(C105,'Bonus Rules'!B:G,4,FALSE)</f>
        <v>2.1000000000000001E-2</v>
      </c>
      <c r="H105" s="15">
        <f>VLOOKUP(C105,'Bonus Rules'!B:G,4,)</f>
        <v>2.1000000000000001E-2</v>
      </c>
      <c r="J105" s="10">
        <f t="shared" si="4"/>
        <v>1310280</v>
      </c>
      <c r="K105" s="10">
        <f t="shared" si="5"/>
        <v>27515.88</v>
      </c>
      <c r="L105" s="18">
        <f t="shared" si="6"/>
        <v>1337795.8799999999</v>
      </c>
      <c r="M105" s="2" t="s">
        <v>16</v>
      </c>
    </row>
    <row r="106" spans="1:13" x14ac:dyDescent="0.35">
      <c r="A106" t="s">
        <v>522</v>
      </c>
      <c r="B106" t="s">
        <v>12</v>
      </c>
      <c r="C106" s="3" t="s">
        <v>30</v>
      </c>
      <c r="D106" s="4">
        <v>109170</v>
      </c>
      <c r="E106" s="2" t="s">
        <v>9</v>
      </c>
      <c r="F106" s="2" t="s">
        <v>14</v>
      </c>
      <c r="G106" s="15">
        <f>VLOOKUP(C106,'Bonus Rules'!B:G,5,FALSE)</f>
        <v>5.2999999999999999E-2</v>
      </c>
      <c r="H106" s="15">
        <f>VLOOKUP(C106,'Bonus Rules'!B:G,5,)</f>
        <v>5.2999999999999999E-2</v>
      </c>
      <c r="J106" s="10">
        <f t="shared" si="4"/>
        <v>1310040</v>
      </c>
      <c r="K106" s="10">
        <f t="shared" si="5"/>
        <v>69432.12</v>
      </c>
      <c r="L106" s="18">
        <f t="shared" si="6"/>
        <v>1379472.12</v>
      </c>
      <c r="M106" s="2" t="s">
        <v>9</v>
      </c>
    </row>
    <row r="107" spans="1:13" x14ac:dyDescent="0.35">
      <c r="A107" t="s">
        <v>54</v>
      </c>
      <c r="B107" t="s">
        <v>12</v>
      </c>
      <c r="C107" s="3" t="s">
        <v>30</v>
      </c>
      <c r="D107" s="4">
        <v>109160</v>
      </c>
      <c r="E107" s="2" t="s">
        <v>20</v>
      </c>
      <c r="F107" s="2" t="s">
        <v>14</v>
      </c>
      <c r="G107" s="15">
        <f>VLOOKUP(C107,'Bonus Rules'!B:G,5,FALSE)</f>
        <v>5.2999999999999999E-2</v>
      </c>
      <c r="H107" s="15">
        <f>VLOOKUP(C107,'Bonus Rules'!B:G,5,)</f>
        <v>5.2999999999999999E-2</v>
      </c>
      <c r="J107" s="10">
        <f t="shared" si="4"/>
        <v>1309920</v>
      </c>
      <c r="K107" s="10">
        <f t="shared" si="5"/>
        <v>69425.759999999995</v>
      </c>
      <c r="L107" s="18">
        <f t="shared" si="6"/>
        <v>1379345.76</v>
      </c>
      <c r="M107" s="2" t="s">
        <v>20</v>
      </c>
    </row>
    <row r="108" spans="1:13" x14ac:dyDescent="0.35">
      <c r="A108" t="s">
        <v>579</v>
      </c>
      <c r="B108" t="s">
        <v>7</v>
      </c>
      <c r="C108" s="3" t="s">
        <v>22</v>
      </c>
      <c r="D108" s="4">
        <v>109120</v>
      </c>
      <c r="E108" s="2" t="s">
        <v>20</v>
      </c>
      <c r="F108" s="2" t="s">
        <v>17</v>
      </c>
      <c r="G108" s="15">
        <v>0</v>
      </c>
      <c r="H108" s="15">
        <v>0</v>
      </c>
      <c r="J108" s="10">
        <f t="shared" si="4"/>
        <v>1309440</v>
      </c>
      <c r="K108" s="10">
        <f t="shared" si="5"/>
        <v>0</v>
      </c>
      <c r="L108" s="18">
        <f t="shared" si="6"/>
        <v>1309440</v>
      </c>
      <c r="M108" s="2" t="s">
        <v>20</v>
      </c>
    </row>
    <row r="109" spans="1:13" x14ac:dyDescent="0.35">
      <c r="A109" t="s">
        <v>472</v>
      </c>
      <c r="B109" t="s">
        <v>12</v>
      </c>
      <c r="C109" s="3" t="s">
        <v>30</v>
      </c>
      <c r="D109" s="4">
        <v>109050</v>
      </c>
      <c r="E109" s="2" t="s">
        <v>20</v>
      </c>
      <c r="F109" s="2" t="s">
        <v>27</v>
      </c>
      <c r="G109" s="15">
        <f>VLOOKUP(C109,'Bonus Rules'!B:G,4,FALSE)</f>
        <v>2.3E-2</v>
      </c>
      <c r="H109" s="15">
        <f>VLOOKUP(C109,'Bonus Rules'!B:G,4,)</f>
        <v>2.3E-2</v>
      </c>
      <c r="J109" s="10">
        <f t="shared" si="4"/>
        <v>1308600</v>
      </c>
      <c r="K109" s="10">
        <f t="shared" si="5"/>
        <v>30097.8</v>
      </c>
      <c r="L109" s="18">
        <f t="shared" si="6"/>
        <v>1338697.8</v>
      </c>
      <c r="M109" s="2" t="s">
        <v>20</v>
      </c>
    </row>
    <row r="110" spans="1:13" x14ac:dyDescent="0.35">
      <c r="A110" t="s">
        <v>53</v>
      </c>
      <c r="B110" t="s">
        <v>7</v>
      </c>
      <c r="C110" s="3" t="s">
        <v>30</v>
      </c>
      <c r="D110" s="4">
        <v>109040</v>
      </c>
      <c r="E110" s="2" t="s">
        <v>9</v>
      </c>
      <c r="F110" s="2" t="s">
        <v>27</v>
      </c>
      <c r="G110" s="15">
        <f>VLOOKUP(C110,'Bonus Rules'!B:G,4,FALSE)</f>
        <v>2.3E-2</v>
      </c>
      <c r="H110" s="15">
        <f>VLOOKUP(C110,'Bonus Rules'!B:G,4,)</f>
        <v>2.3E-2</v>
      </c>
      <c r="J110" s="10">
        <f t="shared" si="4"/>
        <v>1308480</v>
      </c>
      <c r="K110" s="10">
        <f t="shared" si="5"/>
        <v>30095.040000000001</v>
      </c>
      <c r="L110" s="18">
        <f t="shared" si="6"/>
        <v>1338575.04</v>
      </c>
      <c r="M110" s="2" t="s">
        <v>9</v>
      </c>
    </row>
    <row r="111" spans="1:13" x14ac:dyDescent="0.35">
      <c r="A111" t="s">
        <v>431</v>
      </c>
      <c r="B111" t="s">
        <v>7</v>
      </c>
      <c r="C111" s="3" t="s">
        <v>30</v>
      </c>
      <c r="D111" s="4">
        <v>109030</v>
      </c>
      <c r="E111" s="2" t="s">
        <v>16</v>
      </c>
      <c r="F111" s="2" t="s">
        <v>10</v>
      </c>
      <c r="G111" s="15">
        <f>VLOOKUP(C111,'Bonus Rules'!B:G,6,FALSE)</f>
        <v>7.1999999999999995E-2</v>
      </c>
      <c r="H111" s="15">
        <f>VLOOKUP(C111,'Bonus Rules'!B:G,6,)</f>
        <v>7.1999999999999995E-2</v>
      </c>
      <c r="J111" s="10">
        <f t="shared" si="4"/>
        <v>1308360</v>
      </c>
      <c r="K111" s="10">
        <f t="shared" si="5"/>
        <v>94201.919999999998</v>
      </c>
      <c r="L111" s="18">
        <f t="shared" si="6"/>
        <v>1402561.92</v>
      </c>
      <c r="M111" s="2" t="s">
        <v>16</v>
      </c>
    </row>
    <row r="112" spans="1:13" x14ac:dyDescent="0.35">
      <c r="A112" t="s">
        <v>28</v>
      </c>
      <c r="B112" t="s">
        <v>7</v>
      </c>
      <c r="C112" s="3" t="s">
        <v>19</v>
      </c>
      <c r="D112" s="4">
        <v>109000</v>
      </c>
      <c r="E112" s="2" t="s">
        <v>16</v>
      </c>
      <c r="F112" s="2" t="s">
        <v>10</v>
      </c>
      <c r="G112" s="15">
        <f>VLOOKUP(C112,'Bonus Rules'!B:G,6,FALSE)</f>
        <v>6.4000000000000001E-2</v>
      </c>
      <c r="H112" s="15">
        <f>VLOOKUP(C112,'Bonus Rules'!B:G,6,)</f>
        <v>6.4000000000000001E-2</v>
      </c>
      <c r="J112" s="10">
        <f t="shared" si="4"/>
        <v>1308000</v>
      </c>
      <c r="K112" s="10">
        <f t="shared" si="5"/>
        <v>83712</v>
      </c>
      <c r="L112" s="18">
        <f t="shared" si="6"/>
        <v>1391712</v>
      </c>
      <c r="M112" s="2" t="s">
        <v>16</v>
      </c>
    </row>
    <row r="113" spans="1:13" x14ac:dyDescent="0.35">
      <c r="A113" t="s">
        <v>189</v>
      </c>
      <c r="B113" t="s">
        <v>984</v>
      </c>
      <c r="C113" s="3" t="s">
        <v>49</v>
      </c>
      <c r="D113" s="4">
        <v>108970</v>
      </c>
      <c r="E113" s="2" t="s">
        <v>16</v>
      </c>
      <c r="F113" s="2" t="s">
        <v>27</v>
      </c>
      <c r="G113" s="15">
        <f>VLOOKUP(C113,'Bonus Rules'!B:G,4,FALSE)</f>
        <v>3.3000000000000002E-2</v>
      </c>
      <c r="H113" s="15">
        <f>VLOOKUP(C113,'Bonus Rules'!B:G,4,)</f>
        <v>3.3000000000000002E-2</v>
      </c>
      <c r="J113" s="10">
        <f t="shared" si="4"/>
        <v>1307640</v>
      </c>
      <c r="K113" s="10">
        <f t="shared" si="5"/>
        <v>43152.12</v>
      </c>
      <c r="L113" s="18">
        <f t="shared" si="6"/>
        <v>1350792.12</v>
      </c>
      <c r="M113" s="2" t="s">
        <v>16</v>
      </c>
    </row>
    <row r="114" spans="1:13" x14ac:dyDescent="0.35">
      <c r="A114" t="s">
        <v>672</v>
      </c>
      <c r="B114" t="s">
        <v>7</v>
      </c>
      <c r="C114" s="3" t="s">
        <v>19</v>
      </c>
      <c r="D114" s="4">
        <v>108600</v>
      </c>
      <c r="E114" s="2" t="s">
        <v>16</v>
      </c>
      <c r="F114" s="2" t="s">
        <v>10</v>
      </c>
      <c r="G114" s="15">
        <f>VLOOKUP(C114,'Bonus Rules'!B:G,6,FALSE)</f>
        <v>6.4000000000000001E-2</v>
      </c>
      <c r="H114" s="15">
        <f>VLOOKUP(C114,'Bonus Rules'!B:G,6,)</f>
        <v>6.4000000000000001E-2</v>
      </c>
      <c r="J114" s="10">
        <f t="shared" si="4"/>
        <v>1303200</v>
      </c>
      <c r="K114" s="10">
        <f t="shared" si="5"/>
        <v>83404.800000000003</v>
      </c>
      <c r="L114" s="18">
        <f t="shared" si="6"/>
        <v>1386604.8</v>
      </c>
      <c r="M114" s="2" t="s">
        <v>16</v>
      </c>
    </row>
    <row r="115" spans="1:13" x14ac:dyDescent="0.35">
      <c r="A115" t="s">
        <v>58</v>
      </c>
      <c r="B115" t="s">
        <v>7</v>
      </c>
      <c r="C115" s="3" t="s">
        <v>19</v>
      </c>
      <c r="D115" s="4">
        <v>108460</v>
      </c>
      <c r="E115" s="2" t="s">
        <v>20</v>
      </c>
      <c r="F115" s="2" t="s">
        <v>14</v>
      </c>
      <c r="G115" s="15">
        <f>VLOOKUP(C115,'Bonus Rules'!B:G,5,FALSE)</f>
        <v>5.3999999999999999E-2</v>
      </c>
      <c r="H115" s="15">
        <f>VLOOKUP(C115,'Bonus Rules'!B:G,5,)</f>
        <v>5.3999999999999999E-2</v>
      </c>
      <c r="J115" s="10">
        <f t="shared" si="4"/>
        <v>1301520</v>
      </c>
      <c r="K115" s="10">
        <f t="shared" si="5"/>
        <v>70282.080000000002</v>
      </c>
      <c r="L115" s="18">
        <f t="shared" si="6"/>
        <v>1371802.08</v>
      </c>
      <c r="M115" s="2" t="s">
        <v>20</v>
      </c>
    </row>
    <row r="116" spans="1:13" x14ac:dyDescent="0.35">
      <c r="A116" t="s">
        <v>24</v>
      </c>
      <c r="B116" t="s">
        <v>7</v>
      </c>
      <c r="C116" s="3" t="s">
        <v>22</v>
      </c>
      <c r="D116" s="4">
        <v>108450</v>
      </c>
      <c r="E116" s="2" t="s">
        <v>16</v>
      </c>
      <c r="F116" s="2" t="s">
        <v>23</v>
      </c>
      <c r="G116" s="15">
        <f>VLOOKUP(C116,'Bonus Rules'!B:G,3,FALSE)</f>
        <v>0.01</v>
      </c>
      <c r="H116" s="15">
        <f>VLOOKUP(C116,'Bonus Rules'!B:G,3,)</f>
        <v>0.01</v>
      </c>
      <c r="J116" s="10">
        <f t="shared" si="4"/>
        <v>1301400</v>
      </c>
      <c r="K116" s="10">
        <f t="shared" si="5"/>
        <v>13014</v>
      </c>
      <c r="L116" s="18">
        <f t="shared" si="6"/>
        <v>1314414</v>
      </c>
      <c r="M116" s="2" t="s">
        <v>16</v>
      </c>
    </row>
    <row r="117" spans="1:13" x14ac:dyDescent="0.35">
      <c r="A117" t="s">
        <v>735</v>
      </c>
      <c r="B117" t="s">
        <v>12</v>
      </c>
      <c r="C117" s="3" t="s">
        <v>36</v>
      </c>
      <c r="D117" s="4">
        <v>108450</v>
      </c>
      <c r="E117" s="2" t="s">
        <v>9</v>
      </c>
      <c r="F117" s="2" t="s">
        <v>14</v>
      </c>
      <c r="G117" s="15">
        <f>VLOOKUP(C117,'Bonus Rules'!B:G,5,FALSE)</f>
        <v>4.1000000000000002E-2</v>
      </c>
      <c r="H117" s="15">
        <f>VLOOKUP(C117,'Bonus Rules'!B:G,5,)</f>
        <v>4.1000000000000002E-2</v>
      </c>
      <c r="J117" s="10">
        <f t="shared" si="4"/>
        <v>1301400</v>
      </c>
      <c r="K117" s="10">
        <f t="shared" si="5"/>
        <v>53357.4</v>
      </c>
      <c r="L117" s="18">
        <f t="shared" si="6"/>
        <v>1354757.4</v>
      </c>
      <c r="M117" s="2" t="s">
        <v>9</v>
      </c>
    </row>
    <row r="118" spans="1:13" x14ac:dyDescent="0.35">
      <c r="A118" t="s">
        <v>116</v>
      </c>
      <c r="B118" t="s">
        <v>12</v>
      </c>
      <c r="C118" s="3" t="s">
        <v>65</v>
      </c>
      <c r="D118" s="4">
        <v>108390</v>
      </c>
      <c r="E118" s="2" t="s">
        <v>9</v>
      </c>
      <c r="F118" s="2" t="s">
        <v>23</v>
      </c>
      <c r="G118" s="15">
        <f>VLOOKUP(C118,'Bonus Rules'!B:G,3,FALSE)</f>
        <v>1.2999999999999999E-2</v>
      </c>
      <c r="H118" s="15">
        <f>VLOOKUP(C118,'Bonus Rules'!B:G,3,)</f>
        <v>1.2999999999999999E-2</v>
      </c>
      <c r="J118" s="10">
        <f t="shared" si="4"/>
        <v>1300680</v>
      </c>
      <c r="K118" s="10">
        <f t="shared" si="5"/>
        <v>16908.84</v>
      </c>
      <c r="L118" s="18">
        <f t="shared" si="6"/>
        <v>1317588.8400000001</v>
      </c>
      <c r="M118" s="2" t="s">
        <v>9</v>
      </c>
    </row>
    <row r="119" spans="1:13" x14ac:dyDescent="0.35">
      <c r="A119" t="s">
        <v>318</v>
      </c>
      <c r="B119" t="s">
        <v>7</v>
      </c>
      <c r="C119" s="3" t="s">
        <v>8</v>
      </c>
      <c r="D119" s="4">
        <v>108360</v>
      </c>
      <c r="E119" s="2" t="s">
        <v>16</v>
      </c>
      <c r="F119" s="2" t="s">
        <v>27</v>
      </c>
      <c r="G119" s="15">
        <f>VLOOKUP(C119,'Bonus Rules'!B:G,4,FALSE)</f>
        <v>2.1000000000000001E-2</v>
      </c>
      <c r="H119" s="15">
        <f>VLOOKUP(C119,'Bonus Rules'!B:G,4,)</f>
        <v>2.1000000000000001E-2</v>
      </c>
      <c r="J119" s="10">
        <f t="shared" si="4"/>
        <v>1300320</v>
      </c>
      <c r="K119" s="10">
        <f t="shared" si="5"/>
        <v>27306.720000000001</v>
      </c>
      <c r="L119" s="18">
        <f t="shared" si="6"/>
        <v>1327626.72</v>
      </c>
      <c r="M119" s="2" t="s">
        <v>16</v>
      </c>
    </row>
    <row r="120" spans="1:13" x14ac:dyDescent="0.35">
      <c r="A120" t="s">
        <v>896</v>
      </c>
      <c r="B120" t="s">
        <v>7</v>
      </c>
      <c r="C120" s="3" t="s">
        <v>41</v>
      </c>
      <c r="D120" s="4">
        <v>108340</v>
      </c>
      <c r="E120" s="2" t="s">
        <v>20</v>
      </c>
      <c r="F120" s="2" t="s">
        <v>17</v>
      </c>
      <c r="G120" s="15">
        <v>0</v>
      </c>
      <c r="H120" s="15">
        <v>0</v>
      </c>
      <c r="J120" s="10">
        <f t="shared" si="4"/>
        <v>1300080</v>
      </c>
      <c r="K120" s="10">
        <f t="shared" si="5"/>
        <v>0</v>
      </c>
      <c r="L120" s="18">
        <f t="shared" si="6"/>
        <v>1300080</v>
      </c>
      <c r="M120" s="2" t="s">
        <v>20</v>
      </c>
    </row>
    <row r="121" spans="1:13" x14ac:dyDescent="0.35">
      <c r="A121" t="s">
        <v>809</v>
      </c>
      <c r="B121" t="s">
        <v>7</v>
      </c>
      <c r="C121" s="3" t="s">
        <v>19</v>
      </c>
      <c r="D121" s="4">
        <v>108290</v>
      </c>
      <c r="E121" s="2" t="s">
        <v>16</v>
      </c>
      <c r="F121" s="2" t="s">
        <v>50</v>
      </c>
      <c r="G121" s="15">
        <f>VLOOKUP(C121,'Bonus Rules'!B:G,2,FALSE)</f>
        <v>5.0000000000000001E-3</v>
      </c>
      <c r="H121" s="15">
        <f>VLOOKUP(C121,'Bonus Rules'!B:G,2,)</f>
        <v>5.0000000000000001E-3</v>
      </c>
      <c r="J121" s="10">
        <f t="shared" si="4"/>
        <v>1299480</v>
      </c>
      <c r="K121" s="10">
        <f t="shared" si="5"/>
        <v>6497.4000000000005</v>
      </c>
      <c r="L121" s="18">
        <f t="shared" si="6"/>
        <v>1305977.3999999999</v>
      </c>
      <c r="M121" s="2" t="s">
        <v>16</v>
      </c>
    </row>
    <row r="122" spans="1:13" x14ac:dyDescent="0.35">
      <c r="A122" t="s">
        <v>345</v>
      </c>
      <c r="B122" t="s">
        <v>7</v>
      </c>
      <c r="C122" s="3" t="s">
        <v>8</v>
      </c>
      <c r="D122" s="4">
        <v>108250</v>
      </c>
      <c r="E122" s="2" t="s">
        <v>9</v>
      </c>
      <c r="F122" s="2" t="s">
        <v>27</v>
      </c>
      <c r="G122" s="15">
        <f>VLOOKUP(C122,'Bonus Rules'!B:G,4,FALSE)</f>
        <v>2.1000000000000001E-2</v>
      </c>
      <c r="H122" s="15">
        <f>VLOOKUP(C122,'Bonus Rules'!B:G,4,)</f>
        <v>2.1000000000000001E-2</v>
      </c>
      <c r="J122" s="10">
        <f t="shared" si="4"/>
        <v>1299000</v>
      </c>
      <c r="K122" s="10">
        <f t="shared" si="5"/>
        <v>27279</v>
      </c>
      <c r="L122" s="18">
        <f t="shared" si="6"/>
        <v>1326279</v>
      </c>
      <c r="M122" s="2" t="s">
        <v>9</v>
      </c>
    </row>
    <row r="123" spans="1:13" x14ac:dyDescent="0.35">
      <c r="A123" t="s">
        <v>622</v>
      </c>
      <c r="B123" t="s">
        <v>7</v>
      </c>
      <c r="C123" s="3" t="s">
        <v>26</v>
      </c>
      <c r="D123" s="4">
        <v>108170</v>
      </c>
      <c r="E123" s="2" t="s">
        <v>20</v>
      </c>
      <c r="F123" s="2" t="s">
        <v>17</v>
      </c>
      <c r="G123" s="15">
        <v>0</v>
      </c>
      <c r="H123" s="15">
        <v>0</v>
      </c>
      <c r="J123" s="10">
        <f t="shared" si="4"/>
        <v>1298040</v>
      </c>
      <c r="K123" s="10">
        <f t="shared" si="5"/>
        <v>0</v>
      </c>
      <c r="L123" s="18">
        <f t="shared" si="6"/>
        <v>1298040</v>
      </c>
      <c r="M123" s="2" t="s">
        <v>20</v>
      </c>
    </row>
    <row r="124" spans="1:13" x14ac:dyDescent="0.35">
      <c r="A124" t="s">
        <v>317</v>
      </c>
      <c r="B124" t="s">
        <v>7</v>
      </c>
      <c r="C124" s="3" t="s">
        <v>30</v>
      </c>
      <c r="D124" s="4">
        <v>108160</v>
      </c>
      <c r="E124" s="2" t="s">
        <v>9</v>
      </c>
      <c r="F124" s="2" t="s">
        <v>14</v>
      </c>
      <c r="G124" s="15">
        <f>VLOOKUP(C124,'Bonus Rules'!B:G,5,FALSE)</f>
        <v>5.2999999999999999E-2</v>
      </c>
      <c r="H124" s="15">
        <f>VLOOKUP(C124,'Bonus Rules'!B:G,5,)</f>
        <v>5.2999999999999999E-2</v>
      </c>
      <c r="J124" s="10">
        <f t="shared" si="4"/>
        <v>1297920</v>
      </c>
      <c r="K124" s="10">
        <f t="shared" si="5"/>
        <v>68789.759999999995</v>
      </c>
      <c r="L124" s="18">
        <f t="shared" si="6"/>
        <v>1366709.76</v>
      </c>
      <c r="M124" s="2" t="s">
        <v>9</v>
      </c>
    </row>
    <row r="125" spans="1:13" x14ac:dyDescent="0.35">
      <c r="A125" t="s">
        <v>87</v>
      </c>
      <c r="B125" t="s">
        <v>12</v>
      </c>
      <c r="C125" s="3" t="s">
        <v>65</v>
      </c>
      <c r="D125" s="4">
        <v>108080</v>
      </c>
      <c r="E125" s="2" t="s">
        <v>16</v>
      </c>
      <c r="F125" s="2" t="s">
        <v>27</v>
      </c>
      <c r="G125" s="15">
        <f>VLOOKUP(C125,'Bonus Rules'!B:G,4,FALSE)</f>
        <v>3.5000000000000003E-2</v>
      </c>
      <c r="H125" s="15">
        <f>VLOOKUP(C125,'Bonus Rules'!B:G,4,)</f>
        <v>3.5000000000000003E-2</v>
      </c>
      <c r="J125" s="10">
        <f t="shared" si="4"/>
        <v>1296960</v>
      </c>
      <c r="K125" s="10">
        <f t="shared" si="5"/>
        <v>45393.600000000006</v>
      </c>
      <c r="L125" s="18">
        <f t="shared" si="6"/>
        <v>1342353.6</v>
      </c>
      <c r="M125" s="2" t="s">
        <v>16</v>
      </c>
    </row>
    <row r="126" spans="1:13" x14ac:dyDescent="0.35">
      <c r="A126" t="s">
        <v>787</v>
      </c>
      <c r="B126" t="s">
        <v>12</v>
      </c>
      <c r="C126" s="3" t="s">
        <v>13</v>
      </c>
      <c r="D126" s="4">
        <v>107790</v>
      </c>
      <c r="E126" s="2" t="s">
        <v>20</v>
      </c>
      <c r="F126" s="2" t="s">
        <v>27</v>
      </c>
      <c r="G126" s="15">
        <f>VLOOKUP(C126,'Bonus Rules'!B:G,4,FALSE)</f>
        <v>3.5000000000000003E-2</v>
      </c>
      <c r="H126" s="15">
        <f>VLOOKUP(C126,'Bonus Rules'!B:G,4,)</f>
        <v>3.5000000000000003E-2</v>
      </c>
      <c r="J126" s="10">
        <f t="shared" si="4"/>
        <v>1293480</v>
      </c>
      <c r="K126" s="10">
        <f t="shared" si="5"/>
        <v>45271.8</v>
      </c>
      <c r="L126" s="18">
        <f t="shared" si="6"/>
        <v>1338751.8</v>
      </c>
      <c r="M126" s="2" t="s">
        <v>20</v>
      </c>
    </row>
    <row r="127" spans="1:13" x14ac:dyDescent="0.35">
      <c r="A127" t="s">
        <v>858</v>
      </c>
      <c r="B127" t="s">
        <v>7</v>
      </c>
      <c r="C127" s="3" t="s">
        <v>49</v>
      </c>
      <c r="D127" s="4">
        <v>107700</v>
      </c>
      <c r="E127" s="2" t="s">
        <v>16</v>
      </c>
      <c r="F127" s="2" t="s">
        <v>10</v>
      </c>
      <c r="G127" s="15">
        <f>VLOOKUP(C127,'Bonus Rules'!B:G,6,FALSE)</f>
        <v>8.4000000000000005E-2</v>
      </c>
      <c r="H127" s="15">
        <f>VLOOKUP(C127,'Bonus Rules'!B:G,6,)</f>
        <v>8.4000000000000005E-2</v>
      </c>
      <c r="J127" s="10">
        <f t="shared" si="4"/>
        <v>1292400</v>
      </c>
      <c r="K127" s="10">
        <f t="shared" si="5"/>
        <v>108561.60000000001</v>
      </c>
      <c r="L127" s="18">
        <f t="shared" si="6"/>
        <v>1400961.6</v>
      </c>
      <c r="M127" s="2" t="s">
        <v>16</v>
      </c>
    </row>
    <row r="128" spans="1:13" x14ac:dyDescent="0.35">
      <c r="A128" t="s">
        <v>85</v>
      </c>
      <c r="B128" t="s">
        <v>12</v>
      </c>
      <c r="C128" s="3" t="s">
        <v>36</v>
      </c>
      <c r="D128" s="4">
        <v>107660</v>
      </c>
      <c r="E128" s="2" t="s">
        <v>16</v>
      </c>
      <c r="F128" s="2" t="s">
        <v>14</v>
      </c>
      <c r="G128" s="15">
        <f>VLOOKUP(C128,'Bonus Rules'!B:G,5,FALSE)</f>
        <v>4.1000000000000002E-2</v>
      </c>
      <c r="H128" s="15">
        <f>VLOOKUP(C128,'Bonus Rules'!B:G,5,)</f>
        <v>4.1000000000000002E-2</v>
      </c>
      <c r="J128" s="10">
        <f t="shared" si="4"/>
        <v>1291920</v>
      </c>
      <c r="K128" s="10">
        <f t="shared" si="5"/>
        <v>52968.72</v>
      </c>
      <c r="L128" s="18">
        <f t="shared" si="6"/>
        <v>1344888.72</v>
      </c>
      <c r="M128" s="2" t="s">
        <v>16</v>
      </c>
    </row>
    <row r="129" spans="1:13" x14ac:dyDescent="0.35">
      <c r="A129" t="s">
        <v>869</v>
      </c>
      <c r="B129" t="s">
        <v>12</v>
      </c>
      <c r="C129" s="3" t="s">
        <v>65</v>
      </c>
      <c r="D129" s="4">
        <v>107580</v>
      </c>
      <c r="E129" s="2" t="s">
        <v>16</v>
      </c>
      <c r="F129" s="2" t="s">
        <v>23</v>
      </c>
      <c r="G129" s="15">
        <f>VLOOKUP(C129,'Bonus Rules'!B:G,3,FALSE)</f>
        <v>1.2999999999999999E-2</v>
      </c>
      <c r="H129" s="15">
        <f>VLOOKUP(C129,'Bonus Rules'!B:G,3,)</f>
        <v>1.2999999999999999E-2</v>
      </c>
      <c r="J129" s="10">
        <f t="shared" si="4"/>
        <v>1290960</v>
      </c>
      <c r="K129" s="10">
        <f t="shared" si="5"/>
        <v>16782.48</v>
      </c>
      <c r="L129" s="18">
        <f t="shared" si="6"/>
        <v>1307742.48</v>
      </c>
      <c r="M129" s="2" t="s">
        <v>16</v>
      </c>
    </row>
    <row r="130" spans="1:13" x14ac:dyDescent="0.35">
      <c r="A130" t="s">
        <v>616</v>
      </c>
      <c r="B130" t="s">
        <v>12</v>
      </c>
      <c r="C130" s="3" t="s">
        <v>65</v>
      </c>
      <c r="D130" s="4">
        <v>107440</v>
      </c>
      <c r="E130" s="2" t="s">
        <v>20</v>
      </c>
      <c r="F130" s="2" t="s">
        <v>23</v>
      </c>
      <c r="G130" s="15">
        <f>VLOOKUP(C130,'Bonus Rules'!B:G,3,FALSE)</f>
        <v>1.2999999999999999E-2</v>
      </c>
      <c r="H130" s="15">
        <f>VLOOKUP(C130,'Bonus Rules'!B:G,3,)</f>
        <v>1.2999999999999999E-2</v>
      </c>
      <c r="J130" s="10">
        <f t="shared" si="4"/>
        <v>1289280</v>
      </c>
      <c r="K130" s="10">
        <f t="shared" si="5"/>
        <v>16760.64</v>
      </c>
      <c r="L130" s="18">
        <f t="shared" si="6"/>
        <v>1306040.6399999999</v>
      </c>
      <c r="M130" s="2" t="s">
        <v>20</v>
      </c>
    </row>
    <row r="131" spans="1:13" x14ac:dyDescent="0.35">
      <c r="A131" t="s">
        <v>256</v>
      </c>
      <c r="B131" t="s">
        <v>12</v>
      </c>
      <c r="C131" s="3" t="s">
        <v>22</v>
      </c>
      <c r="D131" s="4">
        <v>107340</v>
      </c>
      <c r="E131" s="2" t="s">
        <v>16</v>
      </c>
      <c r="F131" s="2" t="s">
        <v>27</v>
      </c>
      <c r="G131" s="15">
        <f>VLOOKUP(C131,'Bonus Rules'!B:G,4,FALSE)</f>
        <v>2.8000000000000001E-2</v>
      </c>
      <c r="H131" s="15">
        <f>VLOOKUP(C131,'Bonus Rules'!B:G,4,)</f>
        <v>2.8000000000000001E-2</v>
      </c>
      <c r="J131" s="10">
        <f t="shared" ref="J131:J194" si="7">D131*12</f>
        <v>1288080</v>
      </c>
      <c r="K131" s="10">
        <f t="shared" ref="K131:K194" si="8">J131*G131</f>
        <v>36066.239999999998</v>
      </c>
      <c r="L131" s="18">
        <f t="shared" ref="L131:L194" si="9">J131+K131</f>
        <v>1324146.24</v>
      </c>
      <c r="M131" s="2" t="s">
        <v>16</v>
      </c>
    </row>
    <row r="132" spans="1:13" x14ac:dyDescent="0.35">
      <c r="A132" t="s">
        <v>256</v>
      </c>
      <c r="B132" t="s">
        <v>12</v>
      </c>
      <c r="C132" s="3" t="s">
        <v>22</v>
      </c>
      <c r="D132" s="4">
        <v>107340</v>
      </c>
      <c r="E132" s="2" t="s">
        <v>9</v>
      </c>
      <c r="F132" s="2" t="s">
        <v>10</v>
      </c>
      <c r="G132" s="15">
        <f>VLOOKUP(C132,'Bonus Rules'!B:G,6,FALSE)</f>
        <v>7.5999999999999998E-2</v>
      </c>
      <c r="H132" s="15">
        <f>VLOOKUP(C132,'Bonus Rules'!B:G,6,)</f>
        <v>7.5999999999999998E-2</v>
      </c>
      <c r="J132" s="10">
        <f t="shared" si="7"/>
        <v>1288080</v>
      </c>
      <c r="K132" s="10">
        <f t="shared" si="8"/>
        <v>97894.080000000002</v>
      </c>
      <c r="L132" s="18">
        <f t="shared" si="9"/>
        <v>1385974.08</v>
      </c>
      <c r="M132" s="2" t="s">
        <v>9</v>
      </c>
    </row>
    <row r="133" spans="1:13" x14ac:dyDescent="0.35">
      <c r="A133" t="s">
        <v>844</v>
      </c>
      <c r="B133" t="s">
        <v>7</v>
      </c>
      <c r="C133" s="3" t="s">
        <v>65</v>
      </c>
      <c r="D133" s="4">
        <v>107220</v>
      </c>
      <c r="E133" s="2" t="s">
        <v>9</v>
      </c>
      <c r="F133" s="2" t="s">
        <v>27</v>
      </c>
      <c r="G133" s="15">
        <f>VLOOKUP(C133,'Bonus Rules'!B:G,4,FALSE)</f>
        <v>3.5000000000000003E-2</v>
      </c>
      <c r="H133" s="15">
        <f>VLOOKUP(C133,'Bonus Rules'!B:G,4,)</f>
        <v>3.5000000000000003E-2</v>
      </c>
      <c r="J133" s="10">
        <f t="shared" si="7"/>
        <v>1286640</v>
      </c>
      <c r="K133" s="10">
        <f t="shared" si="8"/>
        <v>45032.4</v>
      </c>
      <c r="L133" s="18">
        <f t="shared" si="9"/>
        <v>1331672.3999999999</v>
      </c>
      <c r="M133" s="2" t="s">
        <v>9</v>
      </c>
    </row>
    <row r="134" spans="1:13" x14ac:dyDescent="0.35">
      <c r="A134" t="s">
        <v>360</v>
      </c>
      <c r="B134" t="s">
        <v>984</v>
      </c>
      <c r="C134" s="3" t="s">
        <v>52</v>
      </c>
      <c r="D134" s="4">
        <v>107110</v>
      </c>
      <c r="E134" s="2" t="s">
        <v>16</v>
      </c>
      <c r="F134" s="2" t="s">
        <v>14</v>
      </c>
      <c r="G134" s="15">
        <f>VLOOKUP(C134,'Bonus Rules'!B:G,5,FALSE)</f>
        <v>5.8000000000000003E-2</v>
      </c>
      <c r="H134" s="15">
        <f>VLOOKUP(C134,'Bonus Rules'!B:G,5,)</f>
        <v>5.8000000000000003E-2</v>
      </c>
      <c r="J134" s="10">
        <f t="shared" si="7"/>
        <v>1285320</v>
      </c>
      <c r="K134" s="10">
        <f t="shared" si="8"/>
        <v>74548.56</v>
      </c>
      <c r="L134" s="18">
        <f t="shared" si="9"/>
        <v>1359868.56</v>
      </c>
      <c r="M134" s="2" t="s">
        <v>16</v>
      </c>
    </row>
    <row r="135" spans="1:13" x14ac:dyDescent="0.35">
      <c r="A135" t="s">
        <v>21</v>
      </c>
      <c r="B135" t="s">
        <v>12</v>
      </c>
      <c r="C135" s="3" t="s">
        <v>22</v>
      </c>
      <c r="D135" s="4">
        <v>107090</v>
      </c>
      <c r="E135" s="2" t="s">
        <v>20</v>
      </c>
      <c r="F135" s="2" t="s">
        <v>23</v>
      </c>
      <c r="G135" s="15">
        <f>VLOOKUP(C135,'Bonus Rules'!B:G,3,FALSE)</f>
        <v>0.01</v>
      </c>
      <c r="H135" s="15">
        <f>VLOOKUP(C135,'Bonus Rules'!B:G,3,)</f>
        <v>0.01</v>
      </c>
      <c r="J135" s="10">
        <f t="shared" si="7"/>
        <v>1285080</v>
      </c>
      <c r="K135" s="10">
        <f t="shared" si="8"/>
        <v>12850.800000000001</v>
      </c>
      <c r="L135" s="18">
        <f t="shared" si="9"/>
        <v>1297930.8</v>
      </c>
      <c r="M135" s="2" t="s">
        <v>20</v>
      </c>
    </row>
    <row r="136" spans="1:13" x14ac:dyDescent="0.35">
      <c r="A136" t="s">
        <v>393</v>
      </c>
      <c r="B136" t="s">
        <v>12</v>
      </c>
      <c r="C136" s="3" t="s">
        <v>26</v>
      </c>
      <c r="D136" s="4">
        <v>107020</v>
      </c>
      <c r="E136" s="2" t="s">
        <v>20</v>
      </c>
      <c r="F136" s="2" t="s">
        <v>27</v>
      </c>
      <c r="G136" s="15">
        <f>VLOOKUP(C136,'Bonus Rules'!B:G,4,FALSE)</f>
        <v>2.7E-2</v>
      </c>
      <c r="H136" s="15">
        <f>VLOOKUP(C136,'Bonus Rules'!B:G,4,)</f>
        <v>2.7E-2</v>
      </c>
      <c r="J136" s="10">
        <f t="shared" si="7"/>
        <v>1284240</v>
      </c>
      <c r="K136" s="10">
        <f t="shared" si="8"/>
        <v>34674.480000000003</v>
      </c>
      <c r="L136" s="18">
        <f t="shared" si="9"/>
        <v>1318914.48</v>
      </c>
      <c r="M136" s="2" t="s">
        <v>20</v>
      </c>
    </row>
    <row r="137" spans="1:13" x14ac:dyDescent="0.35">
      <c r="A137" t="s">
        <v>275</v>
      </c>
      <c r="B137" t="s">
        <v>12</v>
      </c>
      <c r="C137" s="3" t="s">
        <v>26</v>
      </c>
      <c r="D137" s="4">
        <v>106930</v>
      </c>
      <c r="E137" s="2" t="s">
        <v>9</v>
      </c>
      <c r="F137" s="2" t="s">
        <v>27</v>
      </c>
      <c r="G137" s="15">
        <f>VLOOKUP(C137,'Bonus Rules'!B:G,4,FALSE)</f>
        <v>2.7E-2</v>
      </c>
      <c r="H137" s="15">
        <f>VLOOKUP(C137,'Bonus Rules'!B:G,4,)</f>
        <v>2.7E-2</v>
      </c>
      <c r="J137" s="10">
        <f t="shared" si="7"/>
        <v>1283160</v>
      </c>
      <c r="K137" s="10">
        <f t="shared" si="8"/>
        <v>34645.32</v>
      </c>
      <c r="L137" s="18">
        <f t="shared" si="9"/>
        <v>1317805.32</v>
      </c>
      <c r="M137" s="2" t="s">
        <v>9</v>
      </c>
    </row>
    <row r="138" spans="1:13" x14ac:dyDescent="0.35">
      <c r="A138" t="s">
        <v>646</v>
      </c>
      <c r="B138" t="s">
        <v>7</v>
      </c>
      <c r="C138" s="3" t="s">
        <v>26</v>
      </c>
      <c r="D138" s="4">
        <v>106930</v>
      </c>
      <c r="E138" s="2" t="s">
        <v>16</v>
      </c>
      <c r="F138" s="2" t="s">
        <v>50</v>
      </c>
      <c r="G138" s="15">
        <f>VLOOKUP(C138,'Bonus Rules'!B:G,2,FALSE)</f>
        <v>5.0000000000000001E-3</v>
      </c>
      <c r="H138" s="15">
        <f>VLOOKUP(C138,'Bonus Rules'!B:G,2,)</f>
        <v>5.0000000000000001E-3</v>
      </c>
      <c r="J138" s="10">
        <f t="shared" si="7"/>
        <v>1283160</v>
      </c>
      <c r="K138" s="10">
        <f t="shared" si="8"/>
        <v>6415.8</v>
      </c>
      <c r="L138" s="18">
        <f t="shared" si="9"/>
        <v>1289575.8</v>
      </c>
      <c r="M138" s="2" t="s">
        <v>16</v>
      </c>
    </row>
    <row r="139" spans="1:13" x14ac:dyDescent="0.35">
      <c r="A139" t="s">
        <v>646</v>
      </c>
      <c r="B139" t="s">
        <v>7</v>
      </c>
      <c r="C139" s="3" t="s">
        <v>26</v>
      </c>
      <c r="D139" s="4">
        <v>106930</v>
      </c>
      <c r="E139" s="2" t="s">
        <v>20</v>
      </c>
      <c r="F139" s="2" t="s">
        <v>27</v>
      </c>
      <c r="G139" s="15">
        <f>VLOOKUP(C139,'Bonus Rules'!B:G,4,FALSE)</f>
        <v>2.7E-2</v>
      </c>
      <c r="H139" s="15">
        <f>VLOOKUP(C139,'Bonus Rules'!B:G,4,)</f>
        <v>2.7E-2</v>
      </c>
      <c r="J139" s="10">
        <f t="shared" si="7"/>
        <v>1283160</v>
      </c>
      <c r="K139" s="10">
        <f t="shared" si="8"/>
        <v>34645.32</v>
      </c>
      <c r="L139" s="18">
        <f t="shared" si="9"/>
        <v>1317805.32</v>
      </c>
      <c r="M139" s="2" t="s">
        <v>20</v>
      </c>
    </row>
    <row r="140" spans="1:13" x14ac:dyDescent="0.35">
      <c r="A140" t="s">
        <v>614</v>
      </c>
      <c r="B140" t="s">
        <v>7</v>
      </c>
      <c r="C140" s="3" t="s">
        <v>30</v>
      </c>
      <c r="D140" s="4">
        <v>106890</v>
      </c>
      <c r="E140" s="2" t="s">
        <v>20</v>
      </c>
      <c r="F140" s="2" t="s">
        <v>27</v>
      </c>
      <c r="G140" s="15">
        <f>VLOOKUP(C140,'Bonus Rules'!B:G,4,FALSE)</f>
        <v>2.3E-2</v>
      </c>
      <c r="H140" s="15">
        <f>VLOOKUP(C140,'Bonus Rules'!B:G,4,)</f>
        <v>2.3E-2</v>
      </c>
      <c r="J140" s="10">
        <f t="shared" si="7"/>
        <v>1282680</v>
      </c>
      <c r="K140" s="10">
        <f t="shared" si="8"/>
        <v>29501.64</v>
      </c>
      <c r="L140" s="18">
        <f t="shared" si="9"/>
        <v>1312181.6399999999</v>
      </c>
      <c r="M140" s="2" t="s">
        <v>20</v>
      </c>
    </row>
    <row r="141" spans="1:13" x14ac:dyDescent="0.35">
      <c r="A141" t="s">
        <v>97</v>
      </c>
      <c r="B141" t="s">
        <v>7</v>
      </c>
      <c r="C141" s="3" t="s">
        <v>36</v>
      </c>
      <c r="D141" s="4">
        <v>106780</v>
      </c>
      <c r="E141" s="2" t="s">
        <v>20</v>
      </c>
      <c r="F141" s="2" t="s">
        <v>23</v>
      </c>
      <c r="G141" s="15">
        <f>VLOOKUP(C141,'Bonus Rules'!B:G,3,FALSE)</f>
        <v>0.01</v>
      </c>
      <c r="H141" s="15">
        <f>VLOOKUP(C141,'Bonus Rules'!B:G,3,)</f>
        <v>0.01</v>
      </c>
      <c r="J141" s="10">
        <f t="shared" si="7"/>
        <v>1281360</v>
      </c>
      <c r="K141" s="10">
        <f t="shared" si="8"/>
        <v>12813.6</v>
      </c>
      <c r="L141" s="18">
        <f t="shared" si="9"/>
        <v>1294173.6000000001</v>
      </c>
      <c r="M141" s="2" t="s">
        <v>20</v>
      </c>
    </row>
    <row r="142" spans="1:13" x14ac:dyDescent="0.35">
      <c r="A142" t="s">
        <v>636</v>
      </c>
      <c r="B142" t="s">
        <v>12</v>
      </c>
      <c r="C142" s="3" t="s">
        <v>36</v>
      </c>
      <c r="D142" s="4">
        <v>106670</v>
      </c>
      <c r="E142" s="2" t="s">
        <v>9</v>
      </c>
      <c r="F142" s="2" t="s">
        <v>27</v>
      </c>
      <c r="G142" s="15">
        <f>VLOOKUP(C142,'Bonus Rules'!B:G,4,FALSE)</f>
        <v>3.2000000000000001E-2</v>
      </c>
      <c r="H142" s="15">
        <f>VLOOKUP(C142,'Bonus Rules'!B:G,4,)</f>
        <v>3.2000000000000001E-2</v>
      </c>
      <c r="J142" s="10">
        <f t="shared" si="7"/>
        <v>1280040</v>
      </c>
      <c r="K142" s="10">
        <f t="shared" si="8"/>
        <v>40961.279999999999</v>
      </c>
      <c r="L142" s="18">
        <f t="shared" si="9"/>
        <v>1321001.28</v>
      </c>
      <c r="M142" s="2" t="s">
        <v>9</v>
      </c>
    </row>
    <row r="143" spans="1:13" x14ac:dyDescent="0.35">
      <c r="A143" t="s">
        <v>322</v>
      </c>
      <c r="B143" t="s">
        <v>12</v>
      </c>
      <c r="C143" s="3" t="s">
        <v>26</v>
      </c>
      <c r="D143" s="4">
        <v>106490</v>
      </c>
      <c r="E143" s="2" t="s">
        <v>20</v>
      </c>
      <c r="F143" s="2" t="s">
        <v>27</v>
      </c>
      <c r="G143" s="15">
        <f>VLOOKUP(C143,'Bonus Rules'!B:G,4,FALSE)</f>
        <v>2.7E-2</v>
      </c>
      <c r="H143" s="15">
        <f>VLOOKUP(C143,'Bonus Rules'!B:G,4,)</f>
        <v>2.7E-2</v>
      </c>
      <c r="J143" s="10">
        <f t="shared" si="7"/>
        <v>1277880</v>
      </c>
      <c r="K143" s="10">
        <f t="shared" si="8"/>
        <v>34502.76</v>
      </c>
      <c r="L143" s="18">
        <f t="shared" si="9"/>
        <v>1312382.76</v>
      </c>
      <c r="M143" s="2" t="s">
        <v>20</v>
      </c>
    </row>
    <row r="144" spans="1:13" x14ac:dyDescent="0.35">
      <c r="A144" t="s">
        <v>382</v>
      </c>
      <c r="B144" t="s">
        <v>7</v>
      </c>
      <c r="C144" s="3" t="s">
        <v>52</v>
      </c>
      <c r="D144" s="4">
        <v>106460</v>
      </c>
      <c r="E144" s="2" t="s">
        <v>9</v>
      </c>
      <c r="F144" s="2" t="s">
        <v>23</v>
      </c>
      <c r="G144" s="15">
        <f>VLOOKUP(C144,'Bonus Rules'!B:G,3,FALSE)</f>
        <v>1.2E-2</v>
      </c>
      <c r="H144" s="15">
        <f>VLOOKUP(C144,'Bonus Rules'!B:G,3,)</f>
        <v>1.2E-2</v>
      </c>
      <c r="J144" s="10">
        <f t="shared" si="7"/>
        <v>1277520</v>
      </c>
      <c r="K144" s="10">
        <f t="shared" si="8"/>
        <v>15330.24</v>
      </c>
      <c r="L144" s="18">
        <f t="shared" si="9"/>
        <v>1292850.24</v>
      </c>
      <c r="M144" s="2" t="s">
        <v>9</v>
      </c>
    </row>
    <row r="145" spans="1:13" x14ac:dyDescent="0.35">
      <c r="A145" t="s">
        <v>708</v>
      </c>
      <c r="B145" t="s">
        <v>984</v>
      </c>
      <c r="C145" s="3" t="s">
        <v>19</v>
      </c>
      <c r="D145" s="4">
        <v>106460</v>
      </c>
      <c r="E145" s="2" t="s">
        <v>9</v>
      </c>
      <c r="F145" s="2" t="s">
        <v>14</v>
      </c>
      <c r="G145" s="15">
        <f>VLOOKUP(C145,'Bonus Rules'!B:G,5,FALSE)</f>
        <v>5.3999999999999999E-2</v>
      </c>
      <c r="H145" s="15">
        <f>VLOOKUP(C145,'Bonus Rules'!B:G,5,)</f>
        <v>5.3999999999999999E-2</v>
      </c>
      <c r="J145" s="10">
        <f t="shared" si="7"/>
        <v>1277520</v>
      </c>
      <c r="K145" s="10">
        <f t="shared" si="8"/>
        <v>68986.080000000002</v>
      </c>
      <c r="L145" s="18">
        <f t="shared" si="9"/>
        <v>1346506.08</v>
      </c>
      <c r="M145" s="2" t="s">
        <v>9</v>
      </c>
    </row>
    <row r="146" spans="1:13" x14ac:dyDescent="0.35">
      <c r="A146" t="s">
        <v>382</v>
      </c>
      <c r="B146" t="s">
        <v>7</v>
      </c>
      <c r="C146" s="3" t="s">
        <v>52</v>
      </c>
      <c r="D146" s="4">
        <v>106460</v>
      </c>
      <c r="E146" s="2" t="s">
        <v>9</v>
      </c>
      <c r="F146" s="2" t="s">
        <v>14</v>
      </c>
      <c r="G146" s="15">
        <f>VLOOKUP(C146,'Bonus Rules'!B:G,5,FALSE)</f>
        <v>5.8000000000000003E-2</v>
      </c>
      <c r="H146" s="15">
        <f>VLOOKUP(C146,'Bonus Rules'!B:G,5,)</f>
        <v>5.8000000000000003E-2</v>
      </c>
      <c r="J146" s="10">
        <f t="shared" si="7"/>
        <v>1277520</v>
      </c>
      <c r="K146" s="10">
        <f t="shared" si="8"/>
        <v>74096.160000000003</v>
      </c>
      <c r="L146" s="18">
        <f t="shared" si="9"/>
        <v>1351616.16</v>
      </c>
      <c r="M146" s="2" t="s">
        <v>9</v>
      </c>
    </row>
    <row r="147" spans="1:13" x14ac:dyDescent="0.35">
      <c r="A147" t="s">
        <v>839</v>
      </c>
      <c r="B147" t="s">
        <v>7</v>
      </c>
      <c r="C147" s="3" t="s">
        <v>33</v>
      </c>
      <c r="D147" s="4">
        <v>106400</v>
      </c>
      <c r="E147" s="2" t="s">
        <v>9</v>
      </c>
      <c r="F147" s="2" t="s">
        <v>27</v>
      </c>
      <c r="G147" s="15">
        <f>VLOOKUP(C147,'Bonus Rules'!B:G,4,FALSE)</f>
        <v>2.4E-2</v>
      </c>
      <c r="H147" s="15">
        <f>VLOOKUP(C147,'Bonus Rules'!B:G,4,)</f>
        <v>2.4E-2</v>
      </c>
      <c r="J147" s="10">
        <f t="shared" si="7"/>
        <v>1276800</v>
      </c>
      <c r="K147" s="10">
        <f t="shared" si="8"/>
        <v>30643.200000000001</v>
      </c>
      <c r="L147" s="18">
        <f t="shared" si="9"/>
        <v>1307443.2</v>
      </c>
      <c r="M147" s="2" t="s">
        <v>9</v>
      </c>
    </row>
    <row r="148" spans="1:13" x14ac:dyDescent="0.35">
      <c r="A148" t="s">
        <v>839</v>
      </c>
      <c r="B148" t="s">
        <v>7</v>
      </c>
      <c r="C148" s="3" t="s">
        <v>33</v>
      </c>
      <c r="D148" s="4">
        <v>106400</v>
      </c>
      <c r="E148" s="2" t="s">
        <v>16</v>
      </c>
      <c r="F148" s="2" t="s">
        <v>23</v>
      </c>
      <c r="G148" s="15">
        <f>VLOOKUP(C148,'Bonus Rules'!B:G,3,FALSE)</f>
        <v>1.7999999999999999E-2</v>
      </c>
      <c r="H148" s="15">
        <f>VLOOKUP(C148,'Bonus Rules'!B:G,3,)</f>
        <v>1.7999999999999999E-2</v>
      </c>
      <c r="J148" s="10">
        <f t="shared" si="7"/>
        <v>1276800</v>
      </c>
      <c r="K148" s="10">
        <f t="shared" si="8"/>
        <v>22982.399999999998</v>
      </c>
      <c r="L148" s="18">
        <f t="shared" si="9"/>
        <v>1299782.3999999999</v>
      </c>
      <c r="M148" s="2" t="s">
        <v>16</v>
      </c>
    </row>
    <row r="149" spans="1:13" x14ac:dyDescent="0.35">
      <c r="A149" t="s">
        <v>266</v>
      </c>
      <c r="B149" t="s">
        <v>7</v>
      </c>
      <c r="C149" s="3" t="s">
        <v>26</v>
      </c>
      <c r="D149" s="4">
        <v>106190</v>
      </c>
      <c r="E149" s="2" t="s">
        <v>16</v>
      </c>
      <c r="F149" s="2" t="s">
        <v>10</v>
      </c>
      <c r="G149" s="15">
        <f>VLOOKUP(C149,'Bonus Rules'!B:G,6,FALSE)</f>
        <v>7.5999999999999998E-2</v>
      </c>
      <c r="H149" s="15">
        <f>VLOOKUP(C149,'Bonus Rules'!B:G,6,)</f>
        <v>7.5999999999999998E-2</v>
      </c>
      <c r="J149" s="10">
        <f t="shared" si="7"/>
        <v>1274280</v>
      </c>
      <c r="K149" s="10">
        <f t="shared" si="8"/>
        <v>96845.28</v>
      </c>
      <c r="L149" s="18">
        <f t="shared" si="9"/>
        <v>1371125.28</v>
      </c>
      <c r="M149" s="2" t="s">
        <v>16</v>
      </c>
    </row>
    <row r="150" spans="1:13" x14ac:dyDescent="0.35">
      <c r="A150" t="s">
        <v>443</v>
      </c>
      <c r="B150" t="s">
        <v>7</v>
      </c>
      <c r="C150" s="3" t="s">
        <v>36</v>
      </c>
      <c r="D150" s="4">
        <v>106170</v>
      </c>
      <c r="E150" s="2" t="s">
        <v>9</v>
      </c>
      <c r="F150" s="2" t="s">
        <v>23</v>
      </c>
      <c r="G150" s="15">
        <f>VLOOKUP(C150,'Bonus Rules'!B:G,3,FALSE)</f>
        <v>0.01</v>
      </c>
      <c r="H150" s="15">
        <f>VLOOKUP(C150,'Bonus Rules'!B:G,3,)</f>
        <v>0.01</v>
      </c>
      <c r="J150" s="10">
        <f t="shared" si="7"/>
        <v>1274040</v>
      </c>
      <c r="K150" s="10">
        <f t="shared" si="8"/>
        <v>12740.4</v>
      </c>
      <c r="L150" s="18">
        <f t="shared" si="9"/>
        <v>1286780.3999999999</v>
      </c>
      <c r="M150" s="2" t="s">
        <v>9</v>
      </c>
    </row>
    <row r="151" spans="1:13" x14ac:dyDescent="0.35">
      <c r="A151" t="s">
        <v>443</v>
      </c>
      <c r="B151" t="s">
        <v>7</v>
      </c>
      <c r="C151" s="3" t="s">
        <v>36</v>
      </c>
      <c r="D151" s="4">
        <v>106170</v>
      </c>
      <c r="E151" s="2" t="s">
        <v>16</v>
      </c>
      <c r="F151" s="2" t="s">
        <v>14</v>
      </c>
      <c r="G151" s="15">
        <f>VLOOKUP(C151,'Bonus Rules'!B:G,5,FALSE)</f>
        <v>4.1000000000000002E-2</v>
      </c>
      <c r="H151" s="15">
        <f>VLOOKUP(C151,'Bonus Rules'!B:G,5,)</f>
        <v>4.1000000000000002E-2</v>
      </c>
      <c r="J151" s="10">
        <f t="shared" si="7"/>
        <v>1274040</v>
      </c>
      <c r="K151" s="10">
        <f t="shared" si="8"/>
        <v>52235.64</v>
      </c>
      <c r="L151" s="18">
        <f t="shared" si="9"/>
        <v>1326275.6399999999</v>
      </c>
      <c r="M151" s="2" t="s">
        <v>16</v>
      </c>
    </row>
    <row r="152" spans="1:13" x14ac:dyDescent="0.35">
      <c r="A152" t="s">
        <v>907</v>
      </c>
      <c r="B152" t="s">
        <v>12</v>
      </c>
      <c r="C152" s="3" t="s">
        <v>52</v>
      </c>
      <c r="D152" s="4">
        <v>106080</v>
      </c>
      <c r="E152" s="2" t="s">
        <v>16</v>
      </c>
      <c r="F152" s="2" t="s">
        <v>17</v>
      </c>
      <c r="G152" s="15">
        <v>0</v>
      </c>
      <c r="H152" s="15">
        <v>0</v>
      </c>
      <c r="J152" s="10">
        <f t="shared" si="7"/>
        <v>1272960</v>
      </c>
      <c r="K152" s="10">
        <f t="shared" si="8"/>
        <v>0</v>
      </c>
      <c r="L152" s="18">
        <f t="shared" si="9"/>
        <v>1272960</v>
      </c>
      <c r="M152" s="2" t="s">
        <v>16</v>
      </c>
    </row>
    <row r="153" spans="1:13" x14ac:dyDescent="0.35">
      <c r="A153" t="s">
        <v>234</v>
      </c>
      <c r="B153" t="s">
        <v>12</v>
      </c>
      <c r="C153" s="3" t="s">
        <v>19</v>
      </c>
      <c r="D153" s="4">
        <v>105960</v>
      </c>
      <c r="E153" s="2" t="s">
        <v>16</v>
      </c>
      <c r="F153" s="2" t="s">
        <v>23</v>
      </c>
      <c r="G153" s="15">
        <f>VLOOKUP(C153,'Bonus Rules'!B:G,3,FALSE)</f>
        <v>1.9E-2</v>
      </c>
      <c r="H153" s="15">
        <f>VLOOKUP(C153,'Bonus Rules'!B:G,3,)</f>
        <v>1.9E-2</v>
      </c>
      <c r="J153" s="10">
        <f t="shared" si="7"/>
        <v>1271520</v>
      </c>
      <c r="K153" s="10">
        <f t="shared" si="8"/>
        <v>24158.880000000001</v>
      </c>
      <c r="L153" s="18">
        <f t="shared" si="9"/>
        <v>1295678.8799999999</v>
      </c>
      <c r="M153" s="2" t="s">
        <v>16</v>
      </c>
    </row>
    <row r="154" spans="1:13" x14ac:dyDescent="0.35">
      <c r="A154" t="s">
        <v>279</v>
      </c>
      <c r="B154" t="s">
        <v>984</v>
      </c>
      <c r="C154" s="3" t="s">
        <v>65</v>
      </c>
      <c r="D154" s="4">
        <v>105870</v>
      </c>
      <c r="E154" s="2" t="s">
        <v>16</v>
      </c>
      <c r="F154" s="2" t="s">
        <v>50</v>
      </c>
      <c r="G154" s="15">
        <f>VLOOKUP(C154,'Bonus Rules'!B:G,2,FALSE)</f>
        <v>5.0000000000000001E-3</v>
      </c>
      <c r="H154" s="15">
        <f>VLOOKUP(C154,'Bonus Rules'!B:G,2,)</f>
        <v>5.0000000000000001E-3</v>
      </c>
      <c r="J154" s="10">
        <f t="shared" si="7"/>
        <v>1270440</v>
      </c>
      <c r="K154" s="10">
        <f t="shared" si="8"/>
        <v>6352.2</v>
      </c>
      <c r="L154" s="18">
        <f t="shared" si="9"/>
        <v>1276792.2</v>
      </c>
      <c r="M154" s="2" t="s">
        <v>16</v>
      </c>
    </row>
    <row r="155" spans="1:13" x14ac:dyDescent="0.35">
      <c r="A155" t="s">
        <v>199</v>
      </c>
      <c r="B155" t="s">
        <v>7</v>
      </c>
      <c r="C155" s="3" t="s">
        <v>36</v>
      </c>
      <c r="D155" s="4">
        <v>105800</v>
      </c>
      <c r="E155" s="2" t="s">
        <v>20</v>
      </c>
      <c r="F155" s="2" t="s">
        <v>10</v>
      </c>
      <c r="G155" s="15">
        <f>VLOOKUP(C155,'Bonus Rules'!B:G,6,FALSE)</f>
        <v>6.2E-2</v>
      </c>
      <c r="H155" s="15">
        <f>VLOOKUP(C155,'Bonus Rules'!B:G,6,)</f>
        <v>6.2E-2</v>
      </c>
      <c r="J155" s="10">
        <f t="shared" si="7"/>
        <v>1269600</v>
      </c>
      <c r="K155" s="10">
        <f t="shared" si="8"/>
        <v>78715.199999999997</v>
      </c>
      <c r="L155" s="18">
        <f t="shared" si="9"/>
        <v>1348315.2</v>
      </c>
      <c r="M155" s="2" t="s">
        <v>20</v>
      </c>
    </row>
    <row r="156" spans="1:13" x14ac:dyDescent="0.35">
      <c r="A156" t="s">
        <v>554</v>
      </c>
      <c r="B156" t="s">
        <v>12</v>
      </c>
      <c r="C156" s="3" t="s">
        <v>19</v>
      </c>
      <c r="D156" s="4">
        <v>105610</v>
      </c>
      <c r="E156" s="2" t="s">
        <v>9</v>
      </c>
      <c r="F156" s="2" t="s">
        <v>23</v>
      </c>
      <c r="G156" s="15">
        <f>VLOOKUP(C156,'Bonus Rules'!B:G,3,FALSE)</f>
        <v>1.9E-2</v>
      </c>
      <c r="H156" s="15">
        <f>VLOOKUP(C156,'Bonus Rules'!B:G,3,)</f>
        <v>1.9E-2</v>
      </c>
      <c r="J156" s="10">
        <f t="shared" si="7"/>
        <v>1267320</v>
      </c>
      <c r="K156" s="10">
        <f t="shared" si="8"/>
        <v>24079.079999999998</v>
      </c>
      <c r="L156" s="18">
        <f t="shared" si="9"/>
        <v>1291399.08</v>
      </c>
      <c r="M156" s="2" t="s">
        <v>9</v>
      </c>
    </row>
    <row r="157" spans="1:13" x14ac:dyDescent="0.35">
      <c r="A157" t="s">
        <v>264</v>
      </c>
      <c r="B157" t="s">
        <v>7</v>
      </c>
      <c r="C157" s="3" t="s">
        <v>49</v>
      </c>
      <c r="D157" s="4">
        <v>105470</v>
      </c>
      <c r="E157" s="2" t="s">
        <v>16</v>
      </c>
      <c r="F157" s="2" t="s">
        <v>27</v>
      </c>
      <c r="G157" s="15">
        <f>VLOOKUP(C157,'Bonus Rules'!B:G,4,FALSE)</f>
        <v>3.3000000000000002E-2</v>
      </c>
      <c r="H157" s="15">
        <f>VLOOKUP(C157,'Bonus Rules'!B:G,4,)</f>
        <v>3.3000000000000002E-2</v>
      </c>
      <c r="J157" s="10">
        <f t="shared" si="7"/>
        <v>1265640</v>
      </c>
      <c r="K157" s="10">
        <f t="shared" si="8"/>
        <v>41766.120000000003</v>
      </c>
      <c r="L157" s="18">
        <f t="shared" si="9"/>
        <v>1307406.1200000001</v>
      </c>
      <c r="M157" s="2" t="s">
        <v>16</v>
      </c>
    </row>
    <row r="158" spans="1:13" x14ac:dyDescent="0.35">
      <c r="A158" t="s">
        <v>40</v>
      </c>
      <c r="B158" t="s">
        <v>12</v>
      </c>
      <c r="C158" s="3" t="s">
        <v>41</v>
      </c>
      <c r="D158" s="4">
        <v>105370</v>
      </c>
      <c r="E158" s="2" t="s">
        <v>20</v>
      </c>
      <c r="F158" s="2" t="s">
        <v>14</v>
      </c>
      <c r="G158" s="15">
        <f>VLOOKUP(C158,'Bonus Rules'!B:G,5,FALSE)</f>
        <v>5.8999999999999997E-2</v>
      </c>
      <c r="H158" s="15">
        <f>VLOOKUP(C158,'Bonus Rules'!B:G,5,)</f>
        <v>5.8999999999999997E-2</v>
      </c>
      <c r="J158" s="10">
        <f t="shared" si="7"/>
        <v>1264440</v>
      </c>
      <c r="K158" s="10">
        <f t="shared" si="8"/>
        <v>74601.959999999992</v>
      </c>
      <c r="L158" s="18">
        <f t="shared" si="9"/>
        <v>1339041.96</v>
      </c>
      <c r="M158" s="2" t="s">
        <v>20</v>
      </c>
    </row>
    <row r="159" spans="1:13" x14ac:dyDescent="0.35">
      <c r="A159" t="s">
        <v>618</v>
      </c>
      <c r="B159" t="s">
        <v>7</v>
      </c>
      <c r="C159" s="3" t="s">
        <v>41</v>
      </c>
      <c r="D159" s="4">
        <v>105330</v>
      </c>
      <c r="E159" s="2" t="s">
        <v>9</v>
      </c>
      <c r="F159" s="2" t="s">
        <v>23</v>
      </c>
      <c r="G159" s="15">
        <f>VLOOKUP(C159,'Bonus Rules'!B:G,3,FALSE)</f>
        <v>1.9E-2</v>
      </c>
      <c r="H159" s="15">
        <f>VLOOKUP(C159,'Bonus Rules'!B:G,3,)</f>
        <v>1.9E-2</v>
      </c>
      <c r="J159" s="10">
        <f t="shared" si="7"/>
        <v>1263960</v>
      </c>
      <c r="K159" s="10">
        <f t="shared" si="8"/>
        <v>24015.239999999998</v>
      </c>
      <c r="L159" s="18">
        <f t="shared" si="9"/>
        <v>1287975.24</v>
      </c>
      <c r="M159" s="2" t="s">
        <v>9</v>
      </c>
    </row>
    <row r="160" spans="1:13" x14ac:dyDescent="0.35">
      <c r="A160" t="s">
        <v>895</v>
      </c>
      <c r="B160" t="s">
        <v>12</v>
      </c>
      <c r="C160" s="3" t="s">
        <v>33</v>
      </c>
      <c r="D160" s="4">
        <v>105290</v>
      </c>
      <c r="E160" s="2" t="s">
        <v>20</v>
      </c>
      <c r="F160" s="2" t="s">
        <v>50</v>
      </c>
      <c r="G160" s="15">
        <f>VLOOKUP(C160,'Bonus Rules'!B:G,2,FALSE)</f>
        <v>5.0000000000000001E-3</v>
      </c>
      <c r="H160" s="15">
        <f>VLOOKUP(C160,'Bonus Rules'!B:G,2,)</f>
        <v>5.0000000000000001E-3</v>
      </c>
      <c r="J160" s="10">
        <f t="shared" si="7"/>
        <v>1263480</v>
      </c>
      <c r="K160" s="10">
        <f t="shared" si="8"/>
        <v>6317.4000000000005</v>
      </c>
      <c r="L160" s="18">
        <f t="shared" si="9"/>
        <v>1269797.3999999999</v>
      </c>
      <c r="M160" s="2" t="s">
        <v>20</v>
      </c>
    </row>
    <row r="161" spans="1:13" x14ac:dyDescent="0.35">
      <c r="A161" t="s">
        <v>505</v>
      </c>
      <c r="B161" t="s">
        <v>7</v>
      </c>
      <c r="C161" s="3" t="s">
        <v>52</v>
      </c>
      <c r="D161" s="4">
        <v>105120</v>
      </c>
      <c r="E161" s="2" t="s">
        <v>20</v>
      </c>
      <c r="F161" s="2" t="s">
        <v>27</v>
      </c>
      <c r="G161" s="15">
        <f>VLOOKUP(C161,'Bonus Rules'!B:G,4,FALSE)</f>
        <v>0.02</v>
      </c>
      <c r="H161" s="15">
        <f>VLOOKUP(C161,'Bonus Rules'!B:G,4,)</f>
        <v>0.02</v>
      </c>
      <c r="J161" s="10">
        <f t="shared" si="7"/>
        <v>1261440</v>
      </c>
      <c r="K161" s="10">
        <f t="shared" si="8"/>
        <v>25228.799999999999</v>
      </c>
      <c r="L161" s="18">
        <f t="shared" si="9"/>
        <v>1286668.8</v>
      </c>
      <c r="M161" s="2" t="s">
        <v>20</v>
      </c>
    </row>
    <row r="162" spans="1:13" x14ac:dyDescent="0.35">
      <c r="A162" t="s">
        <v>385</v>
      </c>
      <c r="B162" t="s">
        <v>12</v>
      </c>
      <c r="C162" s="3" t="s">
        <v>65</v>
      </c>
      <c r="D162" s="4">
        <v>104900</v>
      </c>
      <c r="E162" s="2" t="s">
        <v>16</v>
      </c>
      <c r="F162" s="2" t="s">
        <v>14</v>
      </c>
      <c r="G162" s="15">
        <f>VLOOKUP(C162,'Bonus Rules'!B:G,5,FALSE)</f>
        <v>5.8000000000000003E-2</v>
      </c>
      <c r="H162" s="15">
        <f>VLOOKUP(C162,'Bonus Rules'!B:G,5,)</f>
        <v>5.8000000000000003E-2</v>
      </c>
      <c r="J162" s="10">
        <f t="shared" si="7"/>
        <v>1258800</v>
      </c>
      <c r="K162" s="10">
        <f t="shared" si="8"/>
        <v>73010.400000000009</v>
      </c>
      <c r="L162" s="18">
        <f t="shared" si="9"/>
        <v>1331810.3999999999</v>
      </c>
      <c r="M162" s="2" t="s">
        <v>16</v>
      </c>
    </row>
    <row r="163" spans="1:13" x14ac:dyDescent="0.35">
      <c r="A163" t="s">
        <v>422</v>
      </c>
      <c r="B163" t="s">
        <v>984</v>
      </c>
      <c r="C163" s="3" t="s">
        <v>22</v>
      </c>
      <c r="D163" s="4">
        <v>104800</v>
      </c>
      <c r="E163" s="2" t="s">
        <v>9</v>
      </c>
      <c r="F163" s="2" t="s">
        <v>27</v>
      </c>
      <c r="G163" s="15">
        <f>VLOOKUP(C163,'Bonus Rules'!B:G,4,FALSE)</f>
        <v>2.8000000000000001E-2</v>
      </c>
      <c r="H163" s="15">
        <f>VLOOKUP(C163,'Bonus Rules'!B:G,4,)</f>
        <v>2.8000000000000001E-2</v>
      </c>
      <c r="J163" s="10">
        <f t="shared" si="7"/>
        <v>1257600</v>
      </c>
      <c r="K163" s="10">
        <f t="shared" si="8"/>
        <v>35212.800000000003</v>
      </c>
      <c r="L163" s="18">
        <f t="shared" si="9"/>
        <v>1292812.8</v>
      </c>
      <c r="M163" s="2" t="s">
        <v>9</v>
      </c>
    </row>
    <row r="164" spans="1:13" x14ac:dyDescent="0.35">
      <c r="A164" t="s">
        <v>371</v>
      </c>
      <c r="B164" t="s">
        <v>12</v>
      </c>
      <c r="C164" s="3" t="s">
        <v>65</v>
      </c>
      <c r="D164" s="4">
        <v>104770</v>
      </c>
      <c r="E164" s="2" t="s">
        <v>16</v>
      </c>
      <c r="F164" s="2" t="s">
        <v>27</v>
      </c>
      <c r="G164" s="15">
        <f>VLOOKUP(C164,'Bonus Rules'!B:G,4,FALSE)</f>
        <v>3.5000000000000003E-2</v>
      </c>
      <c r="H164" s="15">
        <f>VLOOKUP(C164,'Bonus Rules'!B:G,4,)</f>
        <v>3.5000000000000003E-2</v>
      </c>
      <c r="J164" s="10">
        <f t="shared" si="7"/>
        <v>1257240</v>
      </c>
      <c r="K164" s="10">
        <f t="shared" si="8"/>
        <v>44003.4</v>
      </c>
      <c r="L164" s="18">
        <f t="shared" si="9"/>
        <v>1301243.3999999999</v>
      </c>
      <c r="M164" s="2" t="s">
        <v>16</v>
      </c>
    </row>
    <row r="165" spans="1:13" x14ac:dyDescent="0.35">
      <c r="A165" t="s">
        <v>508</v>
      </c>
      <c r="B165" t="s">
        <v>7</v>
      </c>
      <c r="C165" s="3" t="s">
        <v>30</v>
      </c>
      <c r="D165" s="4">
        <v>104770</v>
      </c>
      <c r="E165" s="2" t="s">
        <v>20</v>
      </c>
      <c r="F165" s="2" t="s">
        <v>23</v>
      </c>
      <c r="G165" s="15">
        <f>VLOOKUP(C165,'Bonus Rules'!B:G,3,FALSE)</f>
        <v>1.4999999999999999E-2</v>
      </c>
      <c r="H165" s="15">
        <f>VLOOKUP(C165,'Bonus Rules'!B:G,3,)</f>
        <v>1.4999999999999999E-2</v>
      </c>
      <c r="J165" s="10">
        <f t="shared" si="7"/>
        <v>1257240</v>
      </c>
      <c r="K165" s="10">
        <f t="shared" si="8"/>
        <v>18858.599999999999</v>
      </c>
      <c r="L165" s="18">
        <f t="shared" si="9"/>
        <v>1276098.6000000001</v>
      </c>
      <c r="M165" s="2" t="s">
        <v>20</v>
      </c>
    </row>
    <row r="166" spans="1:13" x14ac:dyDescent="0.35">
      <c r="A166" t="s">
        <v>196</v>
      </c>
      <c r="B166" t="s">
        <v>12</v>
      </c>
      <c r="C166" s="3" t="s">
        <v>65</v>
      </c>
      <c r="D166" s="4">
        <v>104750</v>
      </c>
      <c r="E166" s="2" t="s">
        <v>20</v>
      </c>
      <c r="F166" s="2" t="s">
        <v>27</v>
      </c>
      <c r="G166" s="15">
        <f>VLOOKUP(C166,'Bonus Rules'!B:G,4,FALSE)</f>
        <v>3.5000000000000003E-2</v>
      </c>
      <c r="H166" s="15">
        <f>VLOOKUP(C166,'Bonus Rules'!B:G,4,)</f>
        <v>3.5000000000000003E-2</v>
      </c>
      <c r="J166" s="10">
        <f t="shared" si="7"/>
        <v>1257000</v>
      </c>
      <c r="K166" s="10">
        <f t="shared" si="8"/>
        <v>43995.000000000007</v>
      </c>
      <c r="L166" s="18">
        <f t="shared" si="9"/>
        <v>1300995</v>
      </c>
      <c r="M166" s="2" t="s">
        <v>20</v>
      </c>
    </row>
    <row r="167" spans="1:13" x14ac:dyDescent="0.35">
      <c r="A167" t="s">
        <v>837</v>
      </c>
      <c r="B167" t="s">
        <v>12</v>
      </c>
      <c r="C167" s="3" t="s">
        <v>49</v>
      </c>
      <c r="D167" s="4">
        <v>104680</v>
      </c>
      <c r="E167" s="2" t="s">
        <v>9</v>
      </c>
      <c r="F167" s="2" t="s">
        <v>27</v>
      </c>
      <c r="G167" s="15">
        <f>VLOOKUP(C167,'Bonus Rules'!B:G,4,FALSE)</f>
        <v>3.3000000000000002E-2</v>
      </c>
      <c r="H167" s="15">
        <f>VLOOKUP(C167,'Bonus Rules'!B:G,4,)</f>
        <v>3.3000000000000002E-2</v>
      </c>
      <c r="J167" s="10">
        <f t="shared" si="7"/>
        <v>1256160</v>
      </c>
      <c r="K167" s="10">
        <f t="shared" si="8"/>
        <v>41453.279999999999</v>
      </c>
      <c r="L167" s="18">
        <f t="shared" si="9"/>
        <v>1297613.28</v>
      </c>
      <c r="M167" s="2" t="s">
        <v>9</v>
      </c>
    </row>
    <row r="168" spans="1:13" x14ac:dyDescent="0.35">
      <c r="A168" t="s">
        <v>486</v>
      </c>
      <c r="B168" t="s">
        <v>7</v>
      </c>
      <c r="C168" s="3" t="s">
        <v>22</v>
      </c>
      <c r="D168" s="4">
        <v>104470</v>
      </c>
      <c r="E168" s="2" t="s">
        <v>9</v>
      </c>
      <c r="F168" s="2" t="s">
        <v>17</v>
      </c>
      <c r="G168" s="15">
        <v>0</v>
      </c>
      <c r="H168" s="15">
        <v>0</v>
      </c>
      <c r="J168" s="10">
        <f t="shared" si="7"/>
        <v>1253640</v>
      </c>
      <c r="K168" s="10">
        <f t="shared" si="8"/>
        <v>0</v>
      </c>
      <c r="L168" s="18">
        <f t="shared" si="9"/>
        <v>1253640</v>
      </c>
      <c r="M168" s="2" t="s">
        <v>9</v>
      </c>
    </row>
    <row r="169" spans="1:13" x14ac:dyDescent="0.35">
      <c r="A169" t="s">
        <v>252</v>
      </c>
      <c r="B169" t="s">
        <v>12</v>
      </c>
      <c r="C169" s="3" t="s">
        <v>8</v>
      </c>
      <c r="D169" s="4">
        <v>104410</v>
      </c>
      <c r="E169" s="2" t="s">
        <v>20</v>
      </c>
      <c r="F169" s="2" t="s">
        <v>27</v>
      </c>
      <c r="G169" s="15">
        <f>VLOOKUP(C169,'Bonus Rules'!B:G,4,FALSE)</f>
        <v>2.1000000000000001E-2</v>
      </c>
      <c r="H169" s="15">
        <f>VLOOKUP(C169,'Bonus Rules'!B:G,4,)</f>
        <v>2.1000000000000001E-2</v>
      </c>
      <c r="J169" s="10">
        <f t="shared" si="7"/>
        <v>1252920</v>
      </c>
      <c r="K169" s="10">
        <f t="shared" si="8"/>
        <v>26311.320000000003</v>
      </c>
      <c r="L169" s="18">
        <f t="shared" si="9"/>
        <v>1279231.32</v>
      </c>
      <c r="M169" s="2" t="s">
        <v>20</v>
      </c>
    </row>
    <row r="170" spans="1:13" x14ac:dyDescent="0.35">
      <c r="A170" t="s">
        <v>346</v>
      </c>
      <c r="B170" t="s">
        <v>7</v>
      </c>
      <c r="C170" s="3" t="s">
        <v>36</v>
      </c>
      <c r="D170" s="4">
        <v>104340</v>
      </c>
      <c r="E170" s="2" t="s">
        <v>20</v>
      </c>
      <c r="F170" s="2" t="s">
        <v>27</v>
      </c>
      <c r="G170" s="15">
        <f>VLOOKUP(C170,'Bonus Rules'!B:G,4,FALSE)</f>
        <v>3.2000000000000001E-2</v>
      </c>
      <c r="H170" s="15">
        <f>VLOOKUP(C170,'Bonus Rules'!B:G,4,)</f>
        <v>3.2000000000000001E-2</v>
      </c>
      <c r="J170" s="10">
        <f t="shared" si="7"/>
        <v>1252080</v>
      </c>
      <c r="K170" s="10">
        <f t="shared" si="8"/>
        <v>40066.559999999998</v>
      </c>
      <c r="L170" s="18">
        <f t="shared" si="9"/>
        <v>1292146.56</v>
      </c>
      <c r="M170" s="2" t="s">
        <v>20</v>
      </c>
    </row>
    <row r="171" spans="1:13" x14ac:dyDescent="0.35">
      <c r="A171" t="s">
        <v>346</v>
      </c>
      <c r="B171" t="s">
        <v>7</v>
      </c>
      <c r="C171" s="3" t="s">
        <v>36</v>
      </c>
      <c r="D171" s="4">
        <v>104340</v>
      </c>
      <c r="E171" s="2" t="s">
        <v>20</v>
      </c>
      <c r="F171" s="2" t="s">
        <v>23</v>
      </c>
      <c r="G171" s="15">
        <f>VLOOKUP(C171,'Bonus Rules'!B:G,3,FALSE)</f>
        <v>0.01</v>
      </c>
      <c r="H171" s="15">
        <f>VLOOKUP(C171,'Bonus Rules'!B:G,3,)</f>
        <v>0.01</v>
      </c>
      <c r="J171" s="10">
        <f t="shared" si="7"/>
        <v>1252080</v>
      </c>
      <c r="K171" s="10">
        <f t="shared" si="8"/>
        <v>12520.800000000001</v>
      </c>
      <c r="L171" s="18">
        <f t="shared" si="9"/>
        <v>1264600.8</v>
      </c>
      <c r="M171" s="2" t="s">
        <v>20</v>
      </c>
    </row>
    <row r="172" spans="1:13" x14ac:dyDescent="0.35">
      <c r="A172" t="s">
        <v>775</v>
      </c>
      <c r="B172" t="s">
        <v>12</v>
      </c>
      <c r="C172" s="3" t="s">
        <v>36</v>
      </c>
      <c r="D172" s="4">
        <v>104210</v>
      </c>
      <c r="E172" s="2" t="s">
        <v>16</v>
      </c>
      <c r="F172" s="2" t="s">
        <v>10</v>
      </c>
      <c r="G172" s="15">
        <f>VLOOKUP(C172,'Bonus Rules'!B:G,6,FALSE)</f>
        <v>6.2E-2</v>
      </c>
      <c r="H172" s="15">
        <f>VLOOKUP(C172,'Bonus Rules'!B:G,6,)</f>
        <v>6.2E-2</v>
      </c>
      <c r="J172" s="10">
        <f t="shared" si="7"/>
        <v>1250520</v>
      </c>
      <c r="K172" s="10">
        <f t="shared" si="8"/>
        <v>77532.240000000005</v>
      </c>
      <c r="L172" s="18">
        <f t="shared" si="9"/>
        <v>1328052.24</v>
      </c>
      <c r="M172" s="2" t="s">
        <v>16</v>
      </c>
    </row>
    <row r="173" spans="1:13" x14ac:dyDescent="0.35">
      <c r="A173" t="s">
        <v>852</v>
      </c>
      <c r="B173" t="s">
        <v>12</v>
      </c>
      <c r="C173" s="3" t="s">
        <v>52</v>
      </c>
      <c r="D173" s="4">
        <v>104120</v>
      </c>
      <c r="E173" s="2" t="s">
        <v>16</v>
      </c>
      <c r="F173" s="2" t="s">
        <v>14</v>
      </c>
      <c r="G173" s="15">
        <f>VLOOKUP(C173,'Bonus Rules'!B:G,5,FALSE)</f>
        <v>5.8000000000000003E-2</v>
      </c>
      <c r="H173" s="15">
        <f>VLOOKUP(C173,'Bonus Rules'!B:G,5,)</f>
        <v>5.8000000000000003E-2</v>
      </c>
      <c r="J173" s="10">
        <f t="shared" si="7"/>
        <v>1249440</v>
      </c>
      <c r="K173" s="10">
        <f t="shared" si="8"/>
        <v>72467.520000000004</v>
      </c>
      <c r="L173" s="18">
        <f t="shared" si="9"/>
        <v>1321907.52</v>
      </c>
      <c r="M173" s="2" t="s">
        <v>16</v>
      </c>
    </row>
    <row r="174" spans="1:13" x14ac:dyDescent="0.35">
      <c r="A174" t="s">
        <v>172</v>
      </c>
      <c r="B174" t="s">
        <v>7</v>
      </c>
      <c r="C174" s="3" t="s">
        <v>36</v>
      </c>
      <c r="D174" s="4">
        <v>104080</v>
      </c>
      <c r="E174" s="2" t="s">
        <v>16</v>
      </c>
      <c r="F174" s="2" t="s">
        <v>50</v>
      </c>
      <c r="G174" s="15">
        <f>VLOOKUP(C174,'Bonus Rules'!B:G,2,FALSE)</f>
        <v>5.0000000000000001E-3</v>
      </c>
      <c r="H174" s="15">
        <f>VLOOKUP(C174,'Bonus Rules'!B:G,2,)</f>
        <v>5.0000000000000001E-3</v>
      </c>
      <c r="J174" s="10">
        <f t="shared" si="7"/>
        <v>1248960</v>
      </c>
      <c r="K174" s="10">
        <f t="shared" si="8"/>
        <v>6244.8</v>
      </c>
      <c r="L174" s="18">
        <f t="shared" si="9"/>
        <v>1255204.8</v>
      </c>
      <c r="M174" s="2" t="s">
        <v>16</v>
      </c>
    </row>
    <row r="175" spans="1:13" x14ac:dyDescent="0.35">
      <c r="A175" t="s">
        <v>677</v>
      </c>
      <c r="B175" t="s">
        <v>12</v>
      </c>
      <c r="C175" s="3" t="s">
        <v>52</v>
      </c>
      <c r="D175" s="4">
        <v>103990</v>
      </c>
      <c r="E175" s="2" t="s">
        <v>20</v>
      </c>
      <c r="F175" s="2" t="s">
        <v>10</v>
      </c>
      <c r="G175" s="15">
        <f>VLOOKUP(C175,'Bonus Rules'!B:G,6,FALSE)</f>
        <v>7.0999999999999994E-2</v>
      </c>
      <c r="H175" s="15">
        <f>VLOOKUP(C175,'Bonus Rules'!B:G,6,)</f>
        <v>7.0999999999999994E-2</v>
      </c>
      <c r="J175" s="10">
        <f t="shared" si="7"/>
        <v>1247880</v>
      </c>
      <c r="K175" s="10">
        <f t="shared" si="8"/>
        <v>88599.48</v>
      </c>
      <c r="L175" s="18">
        <f t="shared" si="9"/>
        <v>1336479.48</v>
      </c>
      <c r="M175" s="2" t="s">
        <v>20</v>
      </c>
    </row>
    <row r="176" spans="1:13" x14ac:dyDescent="0.35">
      <c r="A176" t="s">
        <v>557</v>
      </c>
      <c r="B176" t="s">
        <v>7</v>
      </c>
      <c r="C176" s="3" t="s">
        <v>33</v>
      </c>
      <c r="D176" s="4">
        <v>103670</v>
      </c>
      <c r="E176" s="2" t="s">
        <v>9</v>
      </c>
      <c r="F176" s="2" t="s">
        <v>27</v>
      </c>
      <c r="G176" s="15">
        <f>VLOOKUP(C176,'Bonus Rules'!B:G,4,FALSE)</f>
        <v>2.4E-2</v>
      </c>
      <c r="H176" s="15">
        <f>VLOOKUP(C176,'Bonus Rules'!B:G,4,)</f>
        <v>2.4E-2</v>
      </c>
      <c r="J176" s="10">
        <f t="shared" si="7"/>
        <v>1244040</v>
      </c>
      <c r="K176" s="10">
        <f t="shared" si="8"/>
        <v>29856.959999999999</v>
      </c>
      <c r="L176" s="18">
        <f t="shared" si="9"/>
        <v>1273896.96</v>
      </c>
      <c r="M176" s="2" t="s">
        <v>9</v>
      </c>
    </row>
    <row r="177" spans="1:13" x14ac:dyDescent="0.35">
      <c r="A177" t="s">
        <v>932</v>
      </c>
      <c r="B177" t="s">
        <v>12</v>
      </c>
      <c r="C177" s="3" t="s">
        <v>52</v>
      </c>
      <c r="D177" s="4">
        <v>103610</v>
      </c>
      <c r="E177" s="2" t="s">
        <v>20</v>
      </c>
      <c r="F177" s="2" t="s">
        <v>23</v>
      </c>
      <c r="G177" s="15">
        <f>VLOOKUP(C177,'Bonus Rules'!B:G,3,FALSE)</f>
        <v>1.2E-2</v>
      </c>
      <c r="H177" s="15">
        <f>VLOOKUP(C177,'Bonus Rules'!B:G,3,)</f>
        <v>1.2E-2</v>
      </c>
      <c r="J177" s="10">
        <f t="shared" si="7"/>
        <v>1243320</v>
      </c>
      <c r="K177" s="10">
        <f t="shared" si="8"/>
        <v>14919.84</v>
      </c>
      <c r="L177" s="18">
        <f t="shared" si="9"/>
        <v>1258239.8400000001</v>
      </c>
      <c r="M177" s="2" t="s">
        <v>20</v>
      </c>
    </row>
    <row r="178" spans="1:13" x14ac:dyDescent="0.35">
      <c r="A178" t="s">
        <v>105</v>
      </c>
      <c r="B178" t="s">
        <v>7</v>
      </c>
      <c r="C178" s="3" t="s">
        <v>41</v>
      </c>
      <c r="D178" s="4">
        <v>103600</v>
      </c>
      <c r="E178" s="2" t="s">
        <v>9</v>
      </c>
      <c r="F178" s="2" t="s">
        <v>14</v>
      </c>
      <c r="G178" s="15">
        <f>VLOOKUP(C178,'Bonus Rules'!B:G,5,FALSE)</f>
        <v>5.8999999999999997E-2</v>
      </c>
      <c r="H178" s="15">
        <f>VLOOKUP(C178,'Bonus Rules'!B:G,5,)</f>
        <v>5.8999999999999997E-2</v>
      </c>
      <c r="J178" s="10">
        <f t="shared" si="7"/>
        <v>1243200</v>
      </c>
      <c r="K178" s="10">
        <f t="shared" si="8"/>
        <v>73348.800000000003</v>
      </c>
      <c r="L178" s="18">
        <f t="shared" si="9"/>
        <v>1316548.8</v>
      </c>
      <c r="M178" s="2" t="s">
        <v>9</v>
      </c>
    </row>
    <row r="179" spans="1:13" x14ac:dyDescent="0.35">
      <c r="A179" t="s">
        <v>90</v>
      </c>
      <c r="B179" t="s">
        <v>7</v>
      </c>
      <c r="C179" s="3" t="s">
        <v>8</v>
      </c>
      <c r="D179" s="4">
        <v>103550</v>
      </c>
      <c r="E179" s="2" t="s">
        <v>16</v>
      </c>
      <c r="F179" s="2" t="s">
        <v>27</v>
      </c>
      <c r="G179" s="15">
        <f>VLOOKUP(C179,'Bonus Rules'!B:G,4,FALSE)</f>
        <v>2.1000000000000001E-2</v>
      </c>
      <c r="H179" s="15">
        <f>VLOOKUP(C179,'Bonus Rules'!B:G,4,)</f>
        <v>2.1000000000000001E-2</v>
      </c>
      <c r="J179" s="10">
        <f t="shared" si="7"/>
        <v>1242600</v>
      </c>
      <c r="K179" s="10">
        <f t="shared" si="8"/>
        <v>26094.600000000002</v>
      </c>
      <c r="L179" s="18">
        <f t="shared" si="9"/>
        <v>1268694.6000000001</v>
      </c>
      <c r="M179" s="2" t="s">
        <v>16</v>
      </c>
    </row>
    <row r="180" spans="1:13" x14ac:dyDescent="0.35">
      <c r="A180" t="s">
        <v>657</v>
      </c>
      <c r="B180" t="s">
        <v>7</v>
      </c>
      <c r="C180" s="3" t="s">
        <v>26</v>
      </c>
      <c r="D180" s="4">
        <v>103490</v>
      </c>
      <c r="E180" s="2" t="s">
        <v>16</v>
      </c>
      <c r="F180" s="2" t="s">
        <v>14</v>
      </c>
      <c r="G180" s="15">
        <f>VLOOKUP(C180,'Bonus Rules'!B:G,5,FALSE)</f>
        <v>5.3999999999999999E-2</v>
      </c>
      <c r="H180" s="15">
        <f>VLOOKUP(C180,'Bonus Rules'!B:G,5,)</f>
        <v>5.3999999999999999E-2</v>
      </c>
      <c r="J180" s="10">
        <f t="shared" si="7"/>
        <v>1241880</v>
      </c>
      <c r="K180" s="10">
        <f t="shared" si="8"/>
        <v>67061.52</v>
      </c>
      <c r="L180" s="18">
        <f t="shared" si="9"/>
        <v>1308941.52</v>
      </c>
      <c r="M180" s="2" t="s">
        <v>16</v>
      </c>
    </row>
    <row r="181" spans="1:13" x14ac:dyDescent="0.35">
      <c r="A181" t="s">
        <v>292</v>
      </c>
      <c r="B181" t="s">
        <v>12</v>
      </c>
      <c r="C181" s="3" t="s">
        <v>30</v>
      </c>
      <c r="D181" s="4">
        <v>103360</v>
      </c>
      <c r="E181" s="2" t="s">
        <v>16</v>
      </c>
      <c r="F181" s="2" t="s">
        <v>10</v>
      </c>
      <c r="G181" s="15">
        <f>VLOOKUP(C181,'Bonus Rules'!B:G,6,FALSE)</f>
        <v>7.1999999999999995E-2</v>
      </c>
      <c r="H181" s="15">
        <f>VLOOKUP(C181,'Bonus Rules'!B:G,6,)</f>
        <v>7.1999999999999995E-2</v>
      </c>
      <c r="J181" s="10">
        <f t="shared" si="7"/>
        <v>1240320</v>
      </c>
      <c r="K181" s="10">
        <f t="shared" si="8"/>
        <v>89303.039999999994</v>
      </c>
      <c r="L181" s="18">
        <f t="shared" si="9"/>
        <v>1329623.04</v>
      </c>
      <c r="M181" s="2" t="s">
        <v>16</v>
      </c>
    </row>
    <row r="182" spans="1:13" x14ac:dyDescent="0.35">
      <c r="A182" t="s">
        <v>807</v>
      </c>
      <c r="B182" t="s">
        <v>12</v>
      </c>
      <c r="C182" s="3" t="s">
        <v>33</v>
      </c>
      <c r="D182" s="4">
        <v>103340</v>
      </c>
      <c r="E182" s="2" t="s">
        <v>16</v>
      </c>
      <c r="F182" s="2" t="s">
        <v>14</v>
      </c>
      <c r="G182" s="15">
        <f>VLOOKUP(C182,'Bonus Rules'!B:G,5,FALSE)</f>
        <v>0.05</v>
      </c>
      <c r="H182" s="15">
        <f>VLOOKUP(C182,'Bonus Rules'!B:G,5,)</f>
        <v>0.05</v>
      </c>
      <c r="J182" s="10">
        <f t="shared" si="7"/>
        <v>1240080</v>
      </c>
      <c r="K182" s="10">
        <f t="shared" si="8"/>
        <v>62004</v>
      </c>
      <c r="L182" s="18">
        <f t="shared" si="9"/>
        <v>1302084</v>
      </c>
      <c r="M182" s="2" t="s">
        <v>16</v>
      </c>
    </row>
    <row r="183" spans="1:13" x14ac:dyDescent="0.35">
      <c r="A183" t="s">
        <v>214</v>
      </c>
      <c r="B183" t="s">
        <v>984</v>
      </c>
      <c r="C183" s="3" t="s">
        <v>13</v>
      </c>
      <c r="D183" s="4">
        <v>103240</v>
      </c>
      <c r="E183" s="2" t="s">
        <v>20</v>
      </c>
      <c r="F183" s="2" t="s">
        <v>14</v>
      </c>
      <c r="G183" s="15">
        <f>VLOOKUP(C183,'Bonus Rules'!B:G,5,FALSE)</f>
        <v>4.2999999999999997E-2</v>
      </c>
      <c r="H183" s="15">
        <f>VLOOKUP(C183,'Bonus Rules'!B:G,5,)</f>
        <v>4.2999999999999997E-2</v>
      </c>
      <c r="J183" s="10">
        <f t="shared" si="7"/>
        <v>1238880</v>
      </c>
      <c r="K183" s="10">
        <f t="shared" si="8"/>
        <v>53271.839999999997</v>
      </c>
      <c r="L183" s="18">
        <f t="shared" si="9"/>
        <v>1292151.8400000001</v>
      </c>
      <c r="M183" s="2" t="s">
        <v>20</v>
      </c>
    </row>
    <row r="184" spans="1:13" x14ac:dyDescent="0.35">
      <c r="A184" t="s">
        <v>597</v>
      </c>
      <c r="B184" t="s">
        <v>7</v>
      </c>
      <c r="C184" s="3" t="s">
        <v>33</v>
      </c>
      <c r="D184" s="4">
        <v>103160</v>
      </c>
      <c r="E184" s="2" t="s">
        <v>20</v>
      </c>
      <c r="F184" s="2" t="s">
        <v>14</v>
      </c>
      <c r="G184" s="15">
        <f>VLOOKUP(C184,'Bonus Rules'!B:G,5,FALSE)</f>
        <v>0.05</v>
      </c>
      <c r="H184" s="15">
        <f>VLOOKUP(C184,'Bonus Rules'!B:G,5,)</f>
        <v>0.05</v>
      </c>
      <c r="J184" s="10">
        <f t="shared" si="7"/>
        <v>1237920</v>
      </c>
      <c r="K184" s="10">
        <f t="shared" si="8"/>
        <v>61896</v>
      </c>
      <c r="L184" s="18">
        <f t="shared" si="9"/>
        <v>1299816</v>
      </c>
      <c r="M184" s="2" t="s">
        <v>20</v>
      </c>
    </row>
    <row r="185" spans="1:13" x14ac:dyDescent="0.35">
      <c r="A185" t="s">
        <v>336</v>
      </c>
      <c r="B185" t="s">
        <v>7</v>
      </c>
      <c r="C185" s="3" t="s">
        <v>30</v>
      </c>
      <c r="D185" s="4">
        <v>103110</v>
      </c>
      <c r="E185" s="2" t="s">
        <v>20</v>
      </c>
      <c r="F185" s="2" t="s">
        <v>14</v>
      </c>
      <c r="G185" s="15">
        <f>VLOOKUP(C185,'Bonus Rules'!B:G,5,FALSE)</f>
        <v>5.2999999999999999E-2</v>
      </c>
      <c r="H185" s="15">
        <f>VLOOKUP(C185,'Bonus Rules'!B:G,5,)</f>
        <v>5.2999999999999999E-2</v>
      </c>
      <c r="J185" s="10">
        <f t="shared" si="7"/>
        <v>1237320</v>
      </c>
      <c r="K185" s="10">
        <f t="shared" si="8"/>
        <v>65577.959999999992</v>
      </c>
      <c r="L185" s="18">
        <f t="shared" si="9"/>
        <v>1302897.96</v>
      </c>
      <c r="M185" s="2" t="s">
        <v>20</v>
      </c>
    </row>
    <row r="186" spans="1:13" x14ac:dyDescent="0.35">
      <c r="A186" t="s">
        <v>121</v>
      </c>
      <c r="B186" t="s">
        <v>12</v>
      </c>
      <c r="C186" s="3" t="s">
        <v>41</v>
      </c>
      <c r="D186" s="4">
        <v>102930</v>
      </c>
      <c r="E186" s="2" t="s">
        <v>20</v>
      </c>
      <c r="F186" s="2" t="s">
        <v>14</v>
      </c>
      <c r="G186" s="15">
        <f>VLOOKUP(C186,'Bonus Rules'!B:G,5,FALSE)</f>
        <v>5.8999999999999997E-2</v>
      </c>
      <c r="H186" s="15">
        <f>VLOOKUP(C186,'Bonus Rules'!B:G,5,)</f>
        <v>5.8999999999999997E-2</v>
      </c>
      <c r="J186" s="10">
        <f t="shared" si="7"/>
        <v>1235160</v>
      </c>
      <c r="K186" s="10">
        <f t="shared" si="8"/>
        <v>72874.44</v>
      </c>
      <c r="L186" s="18">
        <f t="shared" si="9"/>
        <v>1308034.44</v>
      </c>
      <c r="M186" s="2" t="s">
        <v>20</v>
      </c>
    </row>
    <row r="187" spans="1:13" x14ac:dyDescent="0.35">
      <c r="A187" t="s">
        <v>767</v>
      </c>
      <c r="B187" t="s">
        <v>7</v>
      </c>
      <c r="C187" s="3" t="s">
        <v>52</v>
      </c>
      <c r="D187" s="4">
        <v>102520</v>
      </c>
      <c r="E187" s="2" t="s">
        <v>16</v>
      </c>
      <c r="F187" s="2" t="s">
        <v>23</v>
      </c>
      <c r="G187" s="15">
        <f>VLOOKUP(C187,'Bonus Rules'!B:G,3,FALSE)</f>
        <v>1.2E-2</v>
      </c>
      <c r="H187" s="15">
        <f>VLOOKUP(C187,'Bonus Rules'!B:G,3,)</f>
        <v>1.2E-2</v>
      </c>
      <c r="J187" s="10">
        <f t="shared" si="7"/>
        <v>1230240</v>
      </c>
      <c r="K187" s="10">
        <f t="shared" si="8"/>
        <v>14762.880000000001</v>
      </c>
      <c r="L187" s="18">
        <f t="shared" si="9"/>
        <v>1245002.8799999999</v>
      </c>
      <c r="M187" s="2" t="s">
        <v>16</v>
      </c>
    </row>
    <row r="188" spans="1:13" x14ac:dyDescent="0.35">
      <c r="A188" t="s">
        <v>232</v>
      </c>
      <c r="B188" t="s">
        <v>7</v>
      </c>
      <c r="C188" s="3" t="s">
        <v>33</v>
      </c>
      <c r="D188" s="4">
        <v>102140</v>
      </c>
      <c r="E188" s="2" t="s">
        <v>20</v>
      </c>
      <c r="F188" s="2" t="s">
        <v>27</v>
      </c>
      <c r="G188" s="15">
        <f>VLOOKUP(C188,'Bonus Rules'!B:G,4,FALSE)</f>
        <v>2.4E-2</v>
      </c>
      <c r="H188" s="15">
        <f>VLOOKUP(C188,'Bonus Rules'!B:G,4,)</f>
        <v>2.4E-2</v>
      </c>
      <c r="J188" s="10">
        <f t="shared" si="7"/>
        <v>1225680</v>
      </c>
      <c r="K188" s="10">
        <f t="shared" si="8"/>
        <v>29416.32</v>
      </c>
      <c r="L188" s="18">
        <f t="shared" si="9"/>
        <v>1255096.3200000001</v>
      </c>
      <c r="M188" s="2" t="s">
        <v>20</v>
      </c>
    </row>
    <row r="189" spans="1:13" x14ac:dyDescent="0.35">
      <c r="A189" t="s">
        <v>859</v>
      </c>
      <c r="B189" t="s">
        <v>12</v>
      </c>
      <c r="C189" s="3" t="s">
        <v>8</v>
      </c>
      <c r="D189" s="4">
        <v>102130</v>
      </c>
      <c r="E189" s="2" t="s">
        <v>20</v>
      </c>
      <c r="F189" s="2" t="s">
        <v>27</v>
      </c>
      <c r="G189" s="15">
        <f>VLOOKUP(C189,'Bonus Rules'!B:G,4,FALSE)</f>
        <v>2.1000000000000001E-2</v>
      </c>
      <c r="H189" s="15">
        <f>VLOOKUP(C189,'Bonus Rules'!B:G,4,)</f>
        <v>2.1000000000000001E-2</v>
      </c>
      <c r="J189" s="10">
        <f t="shared" si="7"/>
        <v>1225560</v>
      </c>
      <c r="K189" s="10">
        <f t="shared" si="8"/>
        <v>25736.760000000002</v>
      </c>
      <c r="L189" s="18">
        <f t="shared" si="9"/>
        <v>1251296.76</v>
      </c>
      <c r="M189" s="2" t="s">
        <v>20</v>
      </c>
    </row>
    <row r="190" spans="1:13" x14ac:dyDescent="0.35">
      <c r="A190" t="s">
        <v>440</v>
      </c>
      <c r="B190" t="s">
        <v>7</v>
      </c>
      <c r="C190" s="3" t="s">
        <v>33</v>
      </c>
      <c r="D190" s="4">
        <v>101790</v>
      </c>
      <c r="E190" s="2" t="s">
        <v>9</v>
      </c>
      <c r="F190" s="2" t="s">
        <v>27</v>
      </c>
      <c r="G190" s="15">
        <f>VLOOKUP(C190,'Bonus Rules'!B:G,4,FALSE)</f>
        <v>2.4E-2</v>
      </c>
      <c r="H190" s="15">
        <f>VLOOKUP(C190,'Bonus Rules'!B:G,4,)</f>
        <v>2.4E-2</v>
      </c>
      <c r="J190" s="10">
        <f t="shared" si="7"/>
        <v>1221480</v>
      </c>
      <c r="K190" s="10">
        <f t="shared" si="8"/>
        <v>29315.52</v>
      </c>
      <c r="L190" s="18">
        <f t="shared" si="9"/>
        <v>1250795.52</v>
      </c>
      <c r="M190" s="2" t="s">
        <v>9</v>
      </c>
    </row>
    <row r="191" spans="1:13" x14ac:dyDescent="0.35">
      <c r="A191" t="s">
        <v>37</v>
      </c>
      <c r="B191" t="s">
        <v>12</v>
      </c>
      <c r="C191" s="3" t="s">
        <v>19</v>
      </c>
      <c r="D191" s="4">
        <v>101760</v>
      </c>
      <c r="E191" s="2" t="s">
        <v>16</v>
      </c>
      <c r="F191" s="2" t="s">
        <v>14</v>
      </c>
      <c r="G191" s="15">
        <f>VLOOKUP(C191,'Bonus Rules'!B:G,5,FALSE)</f>
        <v>5.3999999999999999E-2</v>
      </c>
      <c r="H191" s="15">
        <f>VLOOKUP(C191,'Bonus Rules'!B:G,5,)</f>
        <v>5.3999999999999999E-2</v>
      </c>
      <c r="J191" s="10">
        <f t="shared" si="7"/>
        <v>1221120</v>
      </c>
      <c r="K191" s="10">
        <f t="shared" si="8"/>
        <v>65940.479999999996</v>
      </c>
      <c r="L191" s="18">
        <f t="shared" si="9"/>
        <v>1287060.48</v>
      </c>
      <c r="M191" s="2" t="s">
        <v>16</v>
      </c>
    </row>
    <row r="192" spans="1:13" x14ac:dyDescent="0.35">
      <c r="A192" t="s">
        <v>195</v>
      </c>
      <c r="B192" t="s">
        <v>12</v>
      </c>
      <c r="C192" s="3" t="s">
        <v>65</v>
      </c>
      <c r="D192" s="4">
        <v>101670</v>
      </c>
      <c r="E192" s="2" t="s">
        <v>20</v>
      </c>
      <c r="F192" s="2" t="s">
        <v>27</v>
      </c>
      <c r="G192" s="15">
        <f>VLOOKUP(C192,'Bonus Rules'!B:G,4,FALSE)</f>
        <v>3.5000000000000003E-2</v>
      </c>
      <c r="H192" s="15">
        <f>VLOOKUP(C192,'Bonus Rules'!B:G,4,)</f>
        <v>3.5000000000000003E-2</v>
      </c>
      <c r="J192" s="10">
        <f t="shared" si="7"/>
        <v>1220040</v>
      </c>
      <c r="K192" s="10">
        <f t="shared" si="8"/>
        <v>42701.4</v>
      </c>
      <c r="L192" s="18">
        <f t="shared" si="9"/>
        <v>1262741.3999999999</v>
      </c>
      <c r="M192" s="2" t="s">
        <v>20</v>
      </c>
    </row>
    <row r="193" spans="1:13" x14ac:dyDescent="0.35">
      <c r="A193" t="s">
        <v>691</v>
      </c>
      <c r="B193" t="s">
        <v>7</v>
      </c>
      <c r="C193" s="3" t="s">
        <v>33</v>
      </c>
      <c r="D193" s="4">
        <v>101610</v>
      </c>
      <c r="E193" s="2" t="s">
        <v>20</v>
      </c>
      <c r="F193" s="2" t="s">
        <v>27</v>
      </c>
      <c r="G193" s="15">
        <f>VLOOKUP(C193,'Bonus Rules'!B:G,4,FALSE)</f>
        <v>2.4E-2</v>
      </c>
      <c r="H193" s="15">
        <f>VLOOKUP(C193,'Bonus Rules'!B:G,4,)</f>
        <v>2.4E-2</v>
      </c>
      <c r="J193" s="10">
        <f t="shared" si="7"/>
        <v>1219320</v>
      </c>
      <c r="K193" s="10">
        <f t="shared" si="8"/>
        <v>29263.68</v>
      </c>
      <c r="L193" s="18">
        <f t="shared" si="9"/>
        <v>1248583.6799999999</v>
      </c>
      <c r="M193" s="2" t="s">
        <v>20</v>
      </c>
    </row>
    <row r="194" spans="1:13" x14ac:dyDescent="0.35">
      <c r="A194" t="s">
        <v>282</v>
      </c>
      <c r="B194" t="s">
        <v>12</v>
      </c>
      <c r="C194" s="3" t="s">
        <v>8</v>
      </c>
      <c r="D194" s="4">
        <v>101500</v>
      </c>
      <c r="E194" s="2" t="s">
        <v>16</v>
      </c>
      <c r="F194" s="2" t="s">
        <v>14</v>
      </c>
      <c r="G194" s="15">
        <f>VLOOKUP(C194,'Bonus Rules'!B:G,5,FALSE)</f>
        <v>5.0999999999999997E-2</v>
      </c>
      <c r="H194" s="15">
        <f>VLOOKUP(C194,'Bonus Rules'!B:G,5,)</f>
        <v>5.0999999999999997E-2</v>
      </c>
      <c r="J194" s="10">
        <f t="shared" si="7"/>
        <v>1218000</v>
      </c>
      <c r="K194" s="10">
        <f t="shared" si="8"/>
        <v>62117.999999999993</v>
      </c>
      <c r="L194" s="18">
        <f t="shared" si="9"/>
        <v>1280118</v>
      </c>
      <c r="M194" s="2" t="s">
        <v>16</v>
      </c>
    </row>
    <row r="195" spans="1:13" x14ac:dyDescent="0.35">
      <c r="A195" t="s">
        <v>897</v>
      </c>
      <c r="B195" t="s">
        <v>7</v>
      </c>
      <c r="C195" s="3" t="s">
        <v>33</v>
      </c>
      <c r="D195" s="4">
        <v>101420</v>
      </c>
      <c r="E195" s="2" t="s">
        <v>9</v>
      </c>
      <c r="F195" s="2" t="s">
        <v>27</v>
      </c>
      <c r="G195" s="15">
        <f>VLOOKUP(C195,'Bonus Rules'!B:G,4,FALSE)</f>
        <v>2.4E-2</v>
      </c>
      <c r="H195" s="15">
        <f>VLOOKUP(C195,'Bonus Rules'!B:G,4,)</f>
        <v>2.4E-2</v>
      </c>
      <c r="J195" s="10">
        <f t="shared" ref="J195:J258" si="10">D195*12</f>
        <v>1217040</v>
      </c>
      <c r="K195" s="10">
        <f t="shared" ref="K195:K258" si="11">J195*G195</f>
        <v>29208.959999999999</v>
      </c>
      <c r="L195" s="18">
        <f t="shared" ref="L195:L258" si="12">J195+K195</f>
        <v>1246248.96</v>
      </c>
      <c r="M195" s="2" t="s">
        <v>9</v>
      </c>
    </row>
    <row r="196" spans="1:13" x14ac:dyDescent="0.35">
      <c r="A196" t="s">
        <v>466</v>
      </c>
      <c r="B196" t="s">
        <v>7</v>
      </c>
      <c r="C196" s="3" t="s">
        <v>8</v>
      </c>
      <c r="D196" s="4">
        <v>101390</v>
      </c>
      <c r="E196" s="2" t="s">
        <v>20</v>
      </c>
      <c r="F196" s="2" t="s">
        <v>14</v>
      </c>
      <c r="G196" s="15">
        <f>VLOOKUP(C196,'Bonus Rules'!B:G,5,FALSE)</f>
        <v>5.0999999999999997E-2</v>
      </c>
      <c r="H196" s="15">
        <f>VLOOKUP(C196,'Bonus Rules'!B:G,5,)</f>
        <v>5.0999999999999997E-2</v>
      </c>
      <c r="J196" s="10">
        <f t="shared" si="10"/>
        <v>1216680</v>
      </c>
      <c r="K196" s="10">
        <f t="shared" si="11"/>
        <v>62050.679999999993</v>
      </c>
      <c r="L196" s="18">
        <f t="shared" si="12"/>
        <v>1278730.68</v>
      </c>
      <c r="M196" s="2" t="s">
        <v>20</v>
      </c>
    </row>
    <row r="197" spans="1:13" x14ac:dyDescent="0.35">
      <c r="A197" t="s">
        <v>466</v>
      </c>
      <c r="B197" t="s">
        <v>7</v>
      </c>
      <c r="C197" s="3" t="s">
        <v>8</v>
      </c>
      <c r="D197" s="4">
        <v>101390</v>
      </c>
      <c r="E197" s="2" t="s">
        <v>20</v>
      </c>
      <c r="F197" s="2" t="s">
        <v>27</v>
      </c>
      <c r="G197" s="15">
        <f>VLOOKUP(C197,'Bonus Rules'!B:G,4,FALSE)</f>
        <v>2.1000000000000001E-2</v>
      </c>
      <c r="H197" s="15">
        <f>VLOOKUP(C197,'Bonus Rules'!B:G,4,)</f>
        <v>2.1000000000000001E-2</v>
      </c>
      <c r="J197" s="10">
        <f t="shared" si="10"/>
        <v>1216680</v>
      </c>
      <c r="K197" s="10">
        <f t="shared" si="11"/>
        <v>25550.280000000002</v>
      </c>
      <c r="L197" s="18">
        <f t="shared" si="12"/>
        <v>1242230.28</v>
      </c>
      <c r="M197" s="2" t="s">
        <v>20</v>
      </c>
    </row>
    <row r="198" spans="1:13" x14ac:dyDescent="0.35">
      <c r="A198" t="s">
        <v>702</v>
      </c>
      <c r="B198" t="s">
        <v>984</v>
      </c>
      <c r="C198" s="3" t="s">
        <v>19</v>
      </c>
      <c r="D198" s="4">
        <v>101220</v>
      </c>
      <c r="E198" s="2" t="s">
        <v>20</v>
      </c>
      <c r="F198" s="2" t="s">
        <v>14</v>
      </c>
      <c r="G198" s="15">
        <f>VLOOKUP(C198,'Bonus Rules'!B:G,5,FALSE)</f>
        <v>5.3999999999999999E-2</v>
      </c>
      <c r="H198" s="15">
        <f>VLOOKUP(C198,'Bonus Rules'!B:G,5,)</f>
        <v>5.3999999999999999E-2</v>
      </c>
      <c r="J198" s="10">
        <f t="shared" si="10"/>
        <v>1214640</v>
      </c>
      <c r="K198" s="10">
        <f t="shared" si="11"/>
        <v>65590.559999999998</v>
      </c>
      <c r="L198" s="18">
        <f t="shared" si="12"/>
        <v>1280230.56</v>
      </c>
      <c r="M198" s="2" t="s">
        <v>20</v>
      </c>
    </row>
    <row r="199" spans="1:13" x14ac:dyDescent="0.35">
      <c r="A199" t="s">
        <v>477</v>
      </c>
      <c r="B199" t="s">
        <v>12</v>
      </c>
      <c r="C199" s="3" t="s">
        <v>41</v>
      </c>
      <c r="D199" s="4">
        <v>101190</v>
      </c>
      <c r="E199" s="2" t="s">
        <v>16</v>
      </c>
      <c r="F199" s="2" t="s">
        <v>27</v>
      </c>
      <c r="G199" s="15">
        <f>VLOOKUP(C199,'Bonus Rules'!B:G,4,FALSE)</f>
        <v>0.04</v>
      </c>
      <c r="H199" s="15">
        <f>VLOOKUP(C199,'Bonus Rules'!B:G,4,)</f>
        <v>0.04</v>
      </c>
      <c r="J199" s="10">
        <f t="shared" si="10"/>
        <v>1214280</v>
      </c>
      <c r="K199" s="10">
        <f t="shared" si="11"/>
        <v>48571.200000000004</v>
      </c>
      <c r="L199" s="18">
        <f t="shared" si="12"/>
        <v>1262851.2</v>
      </c>
      <c r="M199" s="2" t="s">
        <v>16</v>
      </c>
    </row>
    <row r="200" spans="1:13" x14ac:dyDescent="0.35">
      <c r="A200" t="s">
        <v>98</v>
      </c>
      <c r="B200" t="s">
        <v>12</v>
      </c>
      <c r="C200" s="3" t="s">
        <v>26</v>
      </c>
      <c r="D200" s="4">
        <v>100730</v>
      </c>
      <c r="E200" s="2" t="s">
        <v>20</v>
      </c>
      <c r="F200" s="2" t="s">
        <v>27</v>
      </c>
      <c r="G200" s="15">
        <f>VLOOKUP(C200,'Bonus Rules'!B:G,4,FALSE)</f>
        <v>2.7E-2</v>
      </c>
      <c r="H200" s="15">
        <f>VLOOKUP(C200,'Bonus Rules'!B:G,4,)</f>
        <v>2.7E-2</v>
      </c>
      <c r="J200" s="10">
        <f t="shared" si="10"/>
        <v>1208760</v>
      </c>
      <c r="K200" s="10">
        <f t="shared" si="11"/>
        <v>32636.52</v>
      </c>
      <c r="L200" s="18">
        <f t="shared" si="12"/>
        <v>1241396.52</v>
      </c>
      <c r="M200" s="2" t="s">
        <v>20</v>
      </c>
    </row>
    <row r="201" spans="1:13" x14ac:dyDescent="0.35">
      <c r="A201" t="s">
        <v>902</v>
      </c>
      <c r="B201" t="s">
        <v>7</v>
      </c>
      <c r="C201" s="3" t="s">
        <v>30</v>
      </c>
      <c r="D201" s="4">
        <v>100420</v>
      </c>
      <c r="E201" s="2" t="s">
        <v>16</v>
      </c>
      <c r="F201" s="2" t="s">
        <v>23</v>
      </c>
      <c r="G201" s="15">
        <f>VLOOKUP(C201,'Bonus Rules'!B:G,3,FALSE)</f>
        <v>1.4999999999999999E-2</v>
      </c>
      <c r="H201" s="15">
        <f>VLOOKUP(C201,'Bonus Rules'!B:G,3,)</f>
        <v>1.4999999999999999E-2</v>
      </c>
      <c r="J201" s="10">
        <f t="shared" si="10"/>
        <v>1205040</v>
      </c>
      <c r="K201" s="10">
        <f t="shared" si="11"/>
        <v>18075.599999999999</v>
      </c>
      <c r="L201" s="18">
        <f t="shared" si="12"/>
        <v>1223115.6000000001</v>
      </c>
      <c r="M201" s="2" t="s">
        <v>16</v>
      </c>
    </row>
    <row r="202" spans="1:13" x14ac:dyDescent="0.35">
      <c r="A202" t="s">
        <v>940</v>
      </c>
      <c r="B202" t="s">
        <v>12</v>
      </c>
      <c r="C202" s="3" t="s">
        <v>22</v>
      </c>
      <c r="D202" s="4">
        <v>100370</v>
      </c>
      <c r="E202" s="2" t="s">
        <v>16</v>
      </c>
      <c r="F202" s="2" t="s">
        <v>27</v>
      </c>
      <c r="G202" s="15">
        <f>VLOOKUP(C202,'Bonus Rules'!B:G,4,FALSE)</f>
        <v>2.8000000000000001E-2</v>
      </c>
      <c r="H202" s="15">
        <f>VLOOKUP(C202,'Bonus Rules'!B:G,4,)</f>
        <v>2.8000000000000001E-2</v>
      </c>
      <c r="J202" s="10">
        <f t="shared" si="10"/>
        <v>1204440</v>
      </c>
      <c r="K202" s="10">
        <f t="shared" si="11"/>
        <v>33724.32</v>
      </c>
      <c r="L202" s="18">
        <f t="shared" si="12"/>
        <v>1238164.32</v>
      </c>
      <c r="M202" s="2" t="s">
        <v>16</v>
      </c>
    </row>
    <row r="203" spans="1:13" x14ac:dyDescent="0.35">
      <c r="A203" t="s">
        <v>889</v>
      </c>
      <c r="B203" t="s">
        <v>7</v>
      </c>
      <c r="C203" s="3" t="s">
        <v>33</v>
      </c>
      <c r="D203" s="4">
        <v>100360</v>
      </c>
      <c r="E203" s="2" t="s">
        <v>9</v>
      </c>
      <c r="F203" s="2" t="s">
        <v>27</v>
      </c>
      <c r="G203" s="15">
        <f>VLOOKUP(C203,'Bonus Rules'!B:G,4,FALSE)</f>
        <v>2.4E-2</v>
      </c>
      <c r="H203" s="15">
        <f>VLOOKUP(C203,'Bonus Rules'!B:G,4,)</f>
        <v>2.4E-2</v>
      </c>
      <c r="J203" s="10">
        <f t="shared" si="10"/>
        <v>1204320</v>
      </c>
      <c r="K203" s="10">
        <f t="shared" si="11"/>
        <v>28903.68</v>
      </c>
      <c r="L203" s="18">
        <f t="shared" si="12"/>
        <v>1233223.6799999999</v>
      </c>
      <c r="M203" s="2" t="s">
        <v>9</v>
      </c>
    </row>
    <row r="204" spans="1:13" x14ac:dyDescent="0.35">
      <c r="A204" t="s">
        <v>144</v>
      </c>
      <c r="B204" t="s">
        <v>12</v>
      </c>
      <c r="C204" s="3" t="s">
        <v>41</v>
      </c>
      <c r="D204" s="4">
        <v>99970</v>
      </c>
      <c r="E204" s="2" t="s">
        <v>9</v>
      </c>
      <c r="F204" s="2" t="s">
        <v>27</v>
      </c>
      <c r="G204" s="15">
        <f>VLOOKUP(C204,'Bonus Rules'!B:G,4,FALSE)</f>
        <v>0.04</v>
      </c>
      <c r="H204" s="15">
        <f>VLOOKUP(C204,'Bonus Rules'!B:G,4,)</f>
        <v>0.04</v>
      </c>
      <c r="J204" s="10">
        <f t="shared" si="10"/>
        <v>1199640</v>
      </c>
      <c r="K204" s="10">
        <f t="shared" si="11"/>
        <v>47985.599999999999</v>
      </c>
      <c r="L204" s="18">
        <f t="shared" si="12"/>
        <v>1247625.6000000001</v>
      </c>
      <c r="M204" s="2" t="s">
        <v>9</v>
      </c>
    </row>
    <row r="205" spans="1:13" x14ac:dyDescent="0.35">
      <c r="A205" t="s">
        <v>879</v>
      </c>
      <c r="B205" t="s">
        <v>7</v>
      </c>
      <c r="C205" s="3" t="s">
        <v>22</v>
      </c>
      <c r="D205" s="4">
        <v>99780</v>
      </c>
      <c r="E205" s="2" t="s">
        <v>20</v>
      </c>
      <c r="F205" s="2" t="s">
        <v>10</v>
      </c>
      <c r="G205" s="15">
        <f>VLOOKUP(C205,'Bonus Rules'!B:G,6,FALSE)</f>
        <v>7.5999999999999998E-2</v>
      </c>
      <c r="H205" s="15">
        <f>VLOOKUP(C205,'Bonus Rules'!B:G,6,)</f>
        <v>7.5999999999999998E-2</v>
      </c>
      <c r="J205" s="10">
        <f t="shared" si="10"/>
        <v>1197360</v>
      </c>
      <c r="K205" s="10">
        <f t="shared" si="11"/>
        <v>90999.360000000001</v>
      </c>
      <c r="L205" s="18">
        <f t="shared" si="12"/>
        <v>1288359.3600000001</v>
      </c>
      <c r="M205" s="2" t="s">
        <v>20</v>
      </c>
    </row>
    <row r="206" spans="1:13" x14ac:dyDescent="0.35">
      <c r="A206" t="s">
        <v>301</v>
      </c>
      <c r="B206" t="s">
        <v>12</v>
      </c>
      <c r="C206" s="3" t="s">
        <v>19</v>
      </c>
      <c r="D206" s="4">
        <v>99750</v>
      </c>
      <c r="E206" s="2" t="s">
        <v>20</v>
      </c>
      <c r="F206" s="2" t="s">
        <v>27</v>
      </c>
      <c r="G206" s="15">
        <f>VLOOKUP(C206,'Bonus Rules'!B:G,4,FALSE)</f>
        <v>2.1000000000000001E-2</v>
      </c>
      <c r="H206" s="15">
        <f>VLOOKUP(C206,'Bonus Rules'!B:G,4,)</f>
        <v>2.1000000000000001E-2</v>
      </c>
      <c r="J206" s="10">
        <f t="shared" si="10"/>
        <v>1197000</v>
      </c>
      <c r="K206" s="10">
        <f t="shared" si="11"/>
        <v>25137</v>
      </c>
      <c r="L206" s="18">
        <f t="shared" si="12"/>
        <v>1222137</v>
      </c>
      <c r="M206" s="2" t="s">
        <v>20</v>
      </c>
    </row>
    <row r="207" spans="1:13" x14ac:dyDescent="0.35">
      <c r="A207" t="s">
        <v>344</v>
      </c>
      <c r="B207" t="s">
        <v>7</v>
      </c>
      <c r="C207" s="3" t="s">
        <v>41</v>
      </c>
      <c r="D207" s="4">
        <v>99750</v>
      </c>
      <c r="E207" s="2" t="s">
        <v>9</v>
      </c>
      <c r="F207" s="2" t="s">
        <v>27</v>
      </c>
      <c r="G207" s="15">
        <f>VLOOKUP(C207,'Bonus Rules'!B:G,4,FALSE)</f>
        <v>0.04</v>
      </c>
      <c r="H207" s="15">
        <f>VLOOKUP(C207,'Bonus Rules'!B:G,4,)</f>
        <v>0.04</v>
      </c>
      <c r="J207" s="10">
        <f t="shared" si="10"/>
        <v>1197000</v>
      </c>
      <c r="K207" s="10">
        <f t="shared" si="11"/>
        <v>47880</v>
      </c>
      <c r="L207" s="18">
        <f t="shared" si="12"/>
        <v>1244880</v>
      </c>
      <c r="M207" s="2" t="s">
        <v>9</v>
      </c>
    </row>
    <row r="208" spans="1:13" x14ac:dyDescent="0.35">
      <c r="A208" t="s">
        <v>281</v>
      </c>
      <c r="B208" t="s">
        <v>12</v>
      </c>
      <c r="C208" s="3" t="s">
        <v>49</v>
      </c>
      <c r="D208" s="4">
        <v>99680</v>
      </c>
      <c r="E208" s="2" t="s">
        <v>20</v>
      </c>
      <c r="F208" s="2" t="s">
        <v>14</v>
      </c>
      <c r="G208" s="15">
        <f>VLOOKUP(C208,'Bonus Rules'!B:G,5,FALSE)</f>
        <v>5.3999999999999999E-2</v>
      </c>
      <c r="H208" s="15">
        <f>VLOOKUP(C208,'Bonus Rules'!B:G,5,)</f>
        <v>5.3999999999999999E-2</v>
      </c>
      <c r="J208" s="10">
        <f t="shared" si="10"/>
        <v>1196160</v>
      </c>
      <c r="K208" s="10">
        <f t="shared" si="11"/>
        <v>64592.639999999999</v>
      </c>
      <c r="L208" s="18">
        <f t="shared" si="12"/>
        <v>1260752.6399999999</v>
      </c>
      <c r="M208" s="2" t="s">
        <v>20</v>
      </c>
    </row>
    <row r="209" spans="1:13" x14ac:dyDescent="0.35">
      <c r="A209" t="s">
        <v>923</v>
      </c>
      <c r="B209" t="s">
        <v>7</v>
      </c>
      <c r="C209" s="3" t="s">
        <v>52</v>
      </c>
      <c r="D209" s="4">
        <v>99630</v>
      </c>
      <c r="E209" s="2" t="s">
        <v>16</v>
      </c>
      <c r="F209" s="2" t="s">
        <v>27</v>
      </c>
      <c r="G209" s="15">
        <f>VLOOKUP(C209,'Bonus Rules'!B:G,4,FALSE)</f>
        <v>0.02</v>
      </c>
      <c r="H209" s="15">
        <f>VLOOKUP(C209,'Bonus Rules'!B:G,4,)</f>
        <v>0.02</v>
      </c>
      <c r="J209" s="10">
        <f t="shared" si="10"/>
        <v>1195560</v>
      </c>
      <c r="K209" s="10">
        <f t="shared" si="11"/>
        <v>23911.200000000001</v>
      </c>
      <c r="L209" s="18">
        <f t="shared" si="12"/>
        <v>1219471.2</v>
      </c>
      <c r="M209" s="2" t="s">
        <v>16</v>
      </c>
    </row>
    <row r="210" spans="1:13" x14ac:dyDescent="0.35">
      <c r="A210" t="s">
        <v>519</v>
      </c>
      <c r="B210" t="s">
        <v>12</v>
      </c>
      <c r="C210" s="3" t="s">
        <v>8</v>
      </c>
      <c r="D210" s="4">
        <v>99530</v>
      </c>
      <c r="E210" s="2" t="s">
        <v>16</v>
      </c>
      <c r="F210" s="2" t="s">
        <v>27</v>
      </c>
      <c r="G210" s="15">
        <f>VLOOKUP(C210,'Bonus Rules'!B:G,4,FALSE)</f>
        <v>2.1000000000000001E-2</v>
      </c>
      <c r="H210" s="15">
        <f>VLOOKUP(C210,'Bonus Rules'!B:G,4,)</f>
        <v>2.1000000000000001E-2</v>
      </c>
      <c r="J210" s="10">
        <f t="shared" si="10"/>
        <v>1194360</v>
      </c>
      <c r="K210" s="10">
        <f t="shared" si="11"/>
        <v>25081.56</v>
      </c>
      <c r="L210" s="18">
        <f t="shared" si="12"/>
        <v>1219441.56</v>
      </c>
      <c r="M210" s="2" t="s">
        <v>16</v>
      </c>
    </row>
    <row r="211" spans="1:13" x14ac:dyDescent="0.35">
      <c r="A211" t="s">
        <v>519</v>
      </c>
      <c r="B211" t="s">
        <v>12</v>
      </c>
      <c r="C211" s="3" t="s">
        <v>8</v>
      </c>
      <c r="D211" s="4">
        <v>99530</v>
      </c>
      <c r="E211" s="2" t="s">
        <v>9</v>
      </c>
      <c r="F211" s="2" t="s">
        <v>17</v>
      </c>
      <c r="G211" s="15">
        <v>0</v>
      </c>
      <c r="H211" s="15">
        <v>0</v>
      </c>
      <c r="J211" s="10">
        <f t="shared" si="10"/>
        <v>1194360</v>
      </c>
      <c r="K211" s="10">
        <f t="shared" si="11"/>
        <v>0</v>
      </c>
      <c r="L211" s="18">
        <f t="shared" si="12"/>
        <v>1194360</v>
      </c>
      <c r="M211" s="2" t="s">
        <v>9</v>
      </c>
    </row>
    <row r="212" spans="1:13" x14ac:dyDescent="0.35">
      <c r="A212" t="s">
        <v>200</v>
      </c>
      <c r="B212" t="s">
        <v>7</v>
      </c>
      <c r="C212" s="3" t="s">
        <v>41</v>
      </c>
      <c r="D212" s="4">
        <v>99470</v>
      </c>
      <c r="E212" s="2" t="s">
        <v>20</v>
      </c>
      <c r="F212" s="2" t="s">
        <v>14</v>
      </c>
      <c r="G212" s="15">
        <f>VLOOKUP(C212,'Bonus Rules'!B:G,5,FALSE)</f>
        <v>5.8999999999999997E-2</v>
      </c>
      <c r="H212" s="15">
        <f>VLOOKUP(C212,'Bonus Rules'!B:G,5,)</f>
        <v>5.8999999999999997E-2</v>
      </c>
      <c r="J212" s="10">
        <f t="shared" si="10"/>
        <v>1193640</v>
      </c>
      <c r="K212" s="10">
        <f t="shared" si="11"/>
        <v>70424.759999999995</v>
      </c>
      <c r="L212" s="18">
        <f t="shared" si="12"/>
        <v>1264064.76</v>
      </c>
      <c r="M212" s="2" t="s">
        <v>20</v>
      </c>
    </row>
    <row r="213" spans="1:13" x14ac:dyDescent="0.35">
      <c r="A213" t="s">
        <v>901</v>
      </c>
      <c r="B213" t="s">
        <v>7</v>
      </c>
      <c r="C213" s="3" t="s">
        <v>19</v>
      </c>
      <c r="D213" s="4">
        <v>99460</v>
      </c>
      <c r="E213" s="2" t="s">
        <v>16</v>
      </c>
      <c r="F213" s="2" t="s">
        <v>27</v>
      </c>
      <c r="G213" s="15">
        <f>VLOOKUP(C213,'Bonus Rules'!B:G,4,FALSE)</f>
        <v>2.1000000000000001E-2</v>
      </c>
      <c r="H213" s="15">
        <f>VLOOKUP(C213,'Bonus Rules'!B:G,4,)</f>
        <v>2.1000000000000001E-2</v>
      </c>
      <c r="J213" s="10">
        <f t="shared" si="10"/>
        <v>1193520</v>
      </c>
      <c r="K213" s="10">
        <f t="shared" si="11"/>
        <v>25063.920000000002</v>
      </c>
      <c r="L213" s="18">
        <f t="shared" si="12"/>
        <v>1218583.92</v>
      </c>
      <c r="M213" s="2" t="s">
        <v>16</v>
      </c>
    </row>
    <row r="214" spans="1:13" x14ac:dyDescent="0.35">
      <c r="A214" t="s">
        <v>236</v>
      </c>
      <c r="B214" t="s">
        <v>984</v>
      </c>
      <c r="C214" s="3" t="s">
        <v>26</v>
      </c>
      <c r="D214" s="4">
        <v>99450</v>
      </c>
      <c r="E214" s="2" t="s">
        <v>16</v>
      </c>
      <c r="F214" s="2" t="s">
        <v>27</v>
      </c>
      <c r="G214" s="15">
        <f>VLOOKUP(C214,'Bonus Rules'!B:G,4,FALSE)</f>
        <v>2.7E-2</v>
      </c>
      <c r="H214" s="15">
        <f>VLOOKUP(C214,'Bonus Rules'!B:G,4,)</f>
        <v>2.7E-2</v>
      </c>
      <c r="J214" s="10">
        <f t="shared" si="10"/>
        <v>1193400</v>
      </c>
      <c r="K214" s="10">
        <f t="shared" si="11"/>
        <v>32221.8</v>
      </c>
      <c r="L214" s="18">
        <f t="shared" si="12"/>
        <v>1225621.8</v>
      </c>
      <c r="M214" s="2" t="s">
        <v>16</v>
      </c>
    </row>
    <row r="215" spans="1:13" x14ac:dyDescent="0.35">
      <c r="A215" t="s">
        <v>238</v>
      </c>
      <c r="B215" t="s">
        <v>12</v>
      </c>
      <c r="C215" s="3" t="s">
        <v>65</v>
      </c>
      <c r="D215" s="4">
        <v>99200</v>
      </c>
      <c r="E215" s="2" t="s">
        <v>9</v>
      </c>
      <c r="F215" s="2" t="s">
        <v>10</v>
      </c>
      <c r="G215" s="15">
        <f>VLOOKUP(C215,'Bonus Rules'!B:G,6,FALSE)</f>
        <v>9.9000000000000005E-2</v>
      </c>
      <c r="H215" s="15">
        <f>VLOOKUP(C215,'Bonus Rules'!B:G,6,)</f>
        <v>9.9000000000000005E-2</v>
      </c>
      <c r="J215" s="10">
        <f t="shared" si="10"/>
        <v>1190400</v>
      </c>
      <c r="K215" s="10">
        <f t="shared" si="11"/>
        <v>117849.60000000001</v>
      </c>
      <c r="L215" s="18">
        <f t="shared" si="12"/>
        <v>1308249.6000000001</v>
      </c>
      <c r="M215" s="2" t="s">
        <v>9</v>
      </c>
    </row>
    <row r="216" spans="1:13" x14ac:dyDescent="0.35">
      <c r="A216" t="s">
        <v>365</v>
      </c>
      <c r="B216" t="s">
        <v>12</v>
      </c>
      <c r="C216" s="3" t="s">
        <v>30</v>
      </c>
      <c r="D216" s="4">
        <v>99200</v>
      </c>
      <c r="E216" s="2" t="s">
        <v>9</v>
      </c>
      <c r="F216" s="2" t="s">
        <v>14</v>
      </c>
      <c r="G216" s="15">
        <f>VLOOKUP(C216,'Bonus Rules'!B:G,5,FALSE)</f>
        <v>5.2999999999999999E-2</v>
      </c>
      <c r="H216" s="15">
        <f>VLOOKUP(C216,'Bonus Rules'!B:G,5,)</f>
        <v>5.2999999999999999E-2</v>
      </c>
      <c r="J216" s="10">
        <f t="shared" si="10"/>
        <v>1190400</v>
      </c>
      <c r="K216" s="10">
        <f t="shared" si="11"/>
        <v>63091.199999999997</v>
      </c>
      <c r="L216" s="18">
        <f t="shared" si="12"/>
        <v>1253491.2</v>
      </c>
      <c r="M216" s="2" t="s">
        <v>9</v>
      </c>
    </row>
    <row r="217" spans="1:13" x14ac:dyDescent="0.35">
      <c r="A217" t="s">
        <v>248</v>
      </c>
      <c r="B217" t="s">
        <v>12</v>
      </c>
      <c r="C217" s="3" t="s">
        <v>19</v>
      </c>
      <c r="D217" s="4">
        <v>98970</v>
      </c>
      <c r="E217" s="2" t="s">
        <v>9</v>
      </c>
      <c r="F217" s="2" t="s">
        <v>17</v>
      </c>
      <c r="G217" s="15">
        <v>0</v>
      </c>
      <c r="H217" s="15">
        <v>0</v>
      </c>
      <c r="J217" s="10">
        <f t="shared" si="10"/>
        <v>1187640</v>
      </c>
      <c r="K217" s="10">
        <f t="shared" si="11"/>
        <v>0</v>
      </c>
      <c r="L217" s="18">
        <f t="shared" si="12"/>
        <v>1187640</v>
      </c>
      <c r="M217" s="2" t="s">
        <v>9</v>
      </c>
    </row>
    <row r="218" spans="1:13" x14ac:dyDescent="0.35">
      <c r="A218" t="s">
        <v>107</v>
      </c>
      <c r="B218" t="s">
        <v>12</v>
      </c>
      <c r="C218" s="3" t="s">
        <v>8</v>
      </c>
      <c r="D218" s="4">
        <v>98740</v>
      </c>
      <c r="E218" s="2" t="s">
        <v>16</v>
      </c>
      <c r="F218" s="2" t="s">
        <v>23</v>
      </c>
      <c r="G218" s="15">
        <f>VLOOKUP(C218,'Bonus Rules'!B:G,3,FALSE)</f>
        <v>1.2E-2</v>
      </c>
      <c r="H218" s="15">
        <f>VLOOKUP(C218,'Bonus Rules'!B:G,3,)</f>
        <v>1.2E-2</v>
      </c>
      <c r="J218" s="10">
        <f t="shared" si="10"/>
        <v>1184880</v>
      </c>
      <c r="K218" s="10">
        <f t="shared" si="11"/>
        <v>14218.56</v>
      </c>
      <c r="L218" s="18">
        <f t="shared" si="12"/>
        <v>1199098.56</v>
      </c>
      <c r="M218" s="2" t="s">
        <v>16</v>
      </c>
    </row>
    <row r="219" spans="1:13" x14ac:dyDescent="0.35">
      <c r="A219" t="s">
        <v>211</v>
      </c>
      <c r="B219" t="s">
        <v>12</v>
      </c>
      <c r="C219" s="3" t="s">
        <v>49</v>
      </c>
      <c r="D219" s="4">
        <v>98640</v>
      </c>
      <c r="E219" s="2" t="s">
        <v>20</v>
      </c>
      <c r="F219" s="2" t="s">
        <v>14</v>
      </c>
      <c r="G219" s="15">
        <f>VLOOKUP(C219,'Bonus Rules'!B:G,5,FALSE)</f>
        <v>5.3999999999999999E-2</v>
      </c>
      <c r="H219" s="15">
        <f>VLOOKUP(C219,'Bonus Rules'!B:G,5,)</f>
        <v>5.3999999999999999E-2</v>
      </c>
      <c r="J219" s="10">
        <f t="shared" si="10"/>
        <v>1183680</v>
      </c>
      <c r="K219" s="10">
        <f t="shared" si="11"/>
        <v>63918.720000000001</v>
      </c>
      <c r="L219" s="18">
        <f t="shared" si="12"/>
        <v>1247598.72</v>
      </c>
      <c r="M219" s="2" t="s">
        <v>20</v>
      </c>
    </row>
    <row r="220" spans="1:13" x14ac:dyDescent="0.35">
      <c r="A220" t="s">
        <v>566</v>
      </c>
      <c r="B220" t="s">
        <v>12</v>
      </c>
      <c r="C220" s="3" t="s">
        <v>30</v>
      </c>
      <c r="D220" s="4">
        <v>98630</v>
      </c>
      <c r="E220" s="2" t="s">
        <v>9</v>
      </c>
      <c r="F220" s="2" t="s">
        <v>14</v>
      </c>
      <c r="G220" s="15">
        <f>VLOOKUP(C220,'Bonus Rules'!B:G,5,FALSE)</f>
        <v>5.2999999999999999E-2</v>
      </c>
      <c r="H220" s="15">
        <f>VLOOKUP(C220,'Bonus Rules'!B:G,5,)</f>
        <v>5.2999999999999999E-2</v>
      </c>
      <c r="J220" s="10">
        <f t="shared" si="10"/>
        <v>1183560</v>
      </c>
      <c r="K220" s="10">
        <f t="shared" si="11"/>
        <v>62728.68</v>
      </c>
      <c r="L220" s="18">
        <f t="shared" si="12"/>
        <v>1246288.68</v>
      </c>
      <c r="M220" s="2" t="s">
        <v>9</v>
      </c>
    </row>
    <row r="221" spans="1:13" x14ac:dyDescent="0.35">
      <c r="A221" t="s">
        <v>389</v>
      </c>
      <c r="B221" t="s">
        <v>12</v>
      </c>
      <c r="C221" s="3" t="s">
        <v>52</v>
      </c>
      <c r="D221" s="4">
        <v>98400</v>
      </c>
      <c r="E221" s="2" t="s">
        <v>9</v>
      </c>
      <c r="F221" s="2" t="s">
        <v>27</v>
      </c>
      <c r="G221" s="15">
        <f>VLOOKUP(C221,'Bonus Rules'!B:G,4,FALSE)</f>
        <v>0.02</v>
      </c>
      <c r="H221" s="15">
        <f>VLOOKUP(C221,'Bonus Rules'!B:G,4,)</f>
        <v>0.02</v>
      </c>
      <c r="J221" s="10">
        <f t="shared" si="10"/>
        <v>1180800</v>
      </c>
      <c r="K221" s="10">
        <f t="shared" si="11"/>
        <v>23616</v>
      </c>
      <c r="L221" s="18">
        <f t="shared" si="12"/>
        <v>1204416</v>
      </c>
      <c r="M221" s="2" t="s">
        <v>9</v>
      </c>
    </row>
    <row r="222" spans="1:13" x14ac:dyDescent="0.35">
      <c r="A222" t="s">
        <v>464</v>
      </c>
      <c r="B222" t="s">
        <v>12</v>
      </c>
      <c r="C222" s="3" t="s">
        <v>8</v>
      </c>
      <c r="D222" s="4">
        <v>98360</v>
      </c>
      <c r="E222" s="2" t="s">
        <v>16</v>
      </c>
      <c r="F222" s="2" t="s">
        <v>50</v>
      </c>
      <c r="G222" s="15">
        <f>VLOOKUP(C222,'Bonus Rules'!B:G,2,FALSE)</f>
        <v>5.0000000000000001E-3</v>
      </c>
      <c r="H222" s="15">
        <f>VLOOKUP(C222,'Bonus Rules'!B:G,2,)</f>
        <v>5.0000000000000001E-3</v>
      </c>
      <c r="J222" s="10">
        <f t="shared" si="10"/>
        <v>1180320</v>
      </c>
      <c r="K222" s="10">
        <f t="shared" si="11"/>
        <v>5901.6</v>
      </c>
      <c r="L222" s="18">
        <f t="shared" si="12"/>
        <v>1186221.6000000001</v>
      </c>
      <c r="M222" s="2" t="s">
        <v>16</v>
      </c>
    </row>
    <row r="223" spans="1:13" x14ac:dyDescent="0.35">
      <c r="A223" t="s">
        <v>265</v>
      </c>
      <c r="B223" t="s">
        <v>12</v>
      </c>
      <c r="C223" s="3" t="s">
        <v>41</v>
      </c>
      <c r="D223" s="4">
        <v>98200</v>
      </c>
      <c r="E223" s="2" t="s">
        <v>16</v>
      </c>
      <c r="F223" s="2" t="s">
        <v>23</v>
      </c>
      <c r="G223" s="15">
        <f>VLOOKUP(C223,'Bonus Rules'!B:G,3,FALSE)</f>
        <v>1.9E-2</v>
      </c>
      <c r="H223" s="15">
        <f>VLOOKUP(C223,'Bonus Rules'!B:G,3,)</f>
        <v>1.9E-2</v>
      </c>
      <c r="J223" s="10">
        <f t="shared" si="10"/>
        <v>1178400</v>
      </c>
      <c r="K223" s="10">
        <f t="shared" si="11"/>
        <v>22389.599999999999</v>
      </c>
      <c r="L223" s="18">
        <f t="shared" si="12"/>
        <v>1200789.6000000001</v>
      </c>
      <c r="M223" s="2" t="s">
        <v>16</v>
      </c>
    </row>
    <row r="224" spans="1:13" x14ac:dyDescent="0.35">
      <c r="A224" t="s">
        <v>933</v>
      </c>
      <c r="B224" t="s">
        <v>7</v>
      </c>
      <c r="C224" s="3" t="s">
        <v>13</v>
      </c>
      <c r="D224" s="4">
        <v>98110</v>
      </c>
      <c r="E224" s="2" t="s">
        <v>16</v>
      </c>
      <c r="F224" s="2" t="s">
        <v>14</v>
      </c>
      <c r="G224" s="15">
        <f>VLOOKUP(C224,'Bonus Rules'!B:G,5,FALSE)</f>
        <v>4.2999999999999997E-2</v>
      </c>
      <c r="H224" s="15">
        <f>VLOOKUP(C224,'Bonus Rules'!B:G,5,)</f>
        <v>4.2999999999999997E-2</v>
      </c>
      <c r="J224" s="10">
        <f t="shared" si="10"/>
        <v>1177320</v>
      </c>
      <c r="K224" s="10">
        <f t="shared" si="11"/>
        <v>50624.759999999995</v>
      </c>
      <c r="L224" s="18">
        <f t="shared" si="12"/>
        <v>1227944.76</v>
      </c>
      <c r="M224" s="2" t="s">
        <v>16</v>
      </c>
    </row>
    <row r="225" spans="1:13" x14ac:dyDescent="0.35">
      <c r="A225" t="s">
        <v>778</v>
      </c>
      <c r="B225" t="s">
        <v>12</v>
      </c>
      <c r="C225" s="3" t="s">
        <v>41</v>
      </c>
      <c r="D225" s="4">
        <v>98020</v>
      </c>
      <c r="E225" s="2" t="s">
        <v>16</v>
      </c>
      <c r="F225" s="2" t="s">
        <v>10</v>
      </c>
      <c r="G225" s="15">
        <f>VLOOKUP(C225,'Bonus Rules'!B:G,6,FALSE)</f>
        <v>6.3E-2</v>
      </c>
      <c r="H225" s="15">
        <f>VLOOKUP(C225,'Bonus Rules'!B:G,6,)</f>
        <v>6.3E-2</v>
      </c>
      <c r="J225" s="10">
        <f t="shared" si="10"/>
        <v>1176240</v>
      </c>
      <c r="K225" s="10">
        <f t="shared" si="11"/>
        <v>74103.12</v>
      </c>
      <c r="L225" s="18">
        <f t="shared" si="12"/>
        <v>1250343.1200000001</v>
      </c>
      <c r="M225" s="2" t="s">
        <v>16</v>
      </c>
    </row>
    <row r="226" spans="1:13" x14ac:dyDescent="0.35">
      <c r="A226" t="s">
        <v>813</v>
      </c>
      <c r="B226" t="s">
        <v>984</v>
      </c>
      <c r="C226" s="3" t="s">
        <v>52</v>
      </c>
      <c r="D226" s="4">
        <v>98010</v>
      </c>
      <c r="E226" s="2" t="s">
        <v>9</v>
      </c>
      <c r="F226" s="2" t="s">
        <v>27</v>
      </c>
      <c r="G226" s="15">
        <f>VLOOKUP(C226,'Bonus Rules'!B:G,4,FALSE)</f>
        <v>0.02</v>
      </c>
      <c r="H226" s="15">
        <f>VLOOKUP(C226,'Bonus Rules'!B:G,4,)</f>
        <v>0.02</v>
      </c>
      <c r="J226" s="10">
        <f t="shared" si="10"/>
        <v>1176120</v>
      </c>
      <c r="K226" s="10">
        <f t="shared" si="11"/>
        <v>23522.400000000001</v>
      </c>
      <c r="L226" s="18">
        <f t="shared" si="12"/>
        <v>1199642.3999999999</v>
      </c>
      <c r="M226" s="2" t="s">
        <v>9</v>
      </c>
    </row>
    <row r="227" spans="1:13" x14ac:dyDescent="0.35">
      <c r="A227" t="s">
        <v>235</v>
      </c>
      <c r="B227" t="s">
        <v>12</v>
      </c>
      <c r="C227" s="3" t="s">
        <v>49</v>
      </c>
      <c r="D227" s="4">
        <v>97400</v>
      </c>
      <c r="E227" s="2" t="s">
        <v>9</v>
      </c>
      <c r="F227" s="2" t="s">
        <v>14</v>
      </c>
      <c r="G227" s="15">
        <f>VLOOKUP(C227,'Bonus Rules'!B:G,5,FALSE)</f>
        <v>5.3999999999999999E-2</v>
      </c>
      <c r="H227" s="15">
        <f>VLOOKUP(C227,'Bonus Rules'!B:G,5,)</f>
        <v>5.3999999999999999E-2</v>
      </c>
      <c r="J227" s="10">
        <f t="shared" si="10"/>
        <v>1168800</v>
      </c>
      <c r="K227" s="10">
        <f t="shared" si="11"/>
        <v>63115.199999999997</v>
      </c>
      <c r="L227" s="18">
        <f t="shared" si="12"/>
        <v>1231915.2</v>
      </c>
      <c r="M227" s="2" t="s">
        <v>9</v>
      </c>
    </row>
    <row r="228" spans="1:13" x14ac:dyDescent="0.35">
      <c r="A228" t="s">
        <v>125</v>
      </c>
      <c r="B228" t="s">
        <v>12</v>
      </c>
      <c r="C228" s="3" t="s">
        <v>30</v>
      </c>
      <c r="D228" s="4">
        <v>97120</v>
      </c>
      <c r="E228" s="2" t="s">
        <v>20</v>
      </c>
      <c r="F228" s="2" t="s">
        <v>27</v>
      </c>
      <c r="G228" s="15">
        <f>VLOOKUP(C228,'Bonus Rules'!B:G,4,FALSE)</f>
        <v>2.3E-2</v>
      </c>
      <c r="H228" s="15">
        <f>VLOOKUP(C228,'Bonus Rules'!B:G,4,)</f>
        <v>2.3E-2</v>
      </c>
      <c r="J228" s="10">
        <f t="shared" si="10"/>
        <v>1165440</v>
      </c>
      <c r="K228" s="10">
        <f t="shared" si="11"/>
        <v>26805.119999999999</v>
      </c>
      <c r="L228" s="18">
        <f t="shared" si="12"/>
        <v>1192245.1200000001</v>
      </c>
      <c r="M228" s="2" t="s">
        <v>20</v>
      </c>
    </row>
    <row r="229" spans="1:13" x14ac:dyDescent="0.35">
      <c r="A229" t="s">
        <v>525</v>
      </c>
      <c r="B229" t="s">
        <v>12</v>
      </c>
      <c r="C229" s="3" t="s">
        <v>13</v>
      </c>
      <c r="D229" s="4">
        <v>97110</v>
      </c>
      <c r="E229" s="2" t="s">
        <v>16</v>
      </c>
      <c r="F229" s="2" t="s">
        <v>27</v>
      </c>
      <c r="G229" s="15">
        <f>VLOOKUP(C229,'Bonus Rules'!B:G,4,FALSE)</f>
        <v>3.5000000000000003E-2</v>
      </c>
      <c r="H229" s="15">
        <f>VLOOKUP(C229,'Bonus Rules'!B:G,4,)</f>
        <v>3.5000000000000003E-2</v>
      </c>
      <c r="J229" s="10">
        <f t="shared" si="10"/>
        <v>1165320</v>
      </c>
      <c r="K229" s="10">
        <f t="shared" si="11"/>
        <v>40786.200000000004</v>
      </c>
      <c r="L229" s="18">
        <f t="shared" si="12"/>
        <v>1206106.2</v>
      </c>
      <c r="M229" s="2" t="s">
        <v>16</v>
      </c>
    </row>
    <row r="230" spans="1:13" x14ac:dyDescent="0.35">
      <c r="A230" t="s">
        <v>155</v>
      </c>
      <c r="B230" t="s">
        <v>7</v>
      </c>
      <c r="C230" s="3" t="s">
        <v>26</v>
      </c>
      <c r="D230" s="4">
        <v>97020</v>
      </c>
      <c r="E230" s="2" t="s">
        <v>20</v>
      </c>
      <c r="F230" s="2" t="s">
        <v>23</v>
      </c>
      <c r="G230" s="15">
        <f>VLOOKUP(C230,'Bonus Rules'!B:G,3,FALSE)</f>
        <v>1.2999999999999999E-2</v>
      </c>
      <c r="H230" s="15">
        <f>VLOOKUP(C230,'Bonus Rules'!B:G,3,)</f>
        <v>1.2999999999999999E-2</v>
      </c>
      <c r="J230" s="10">
        <f t="shared" si="10"/>
        <v>1164240</v>
      </c>
      <c r="K230" s="10">
        <f t="shared" si="11"/>
        <v>15135.119999999999</v>
      </c>
      <c r="L230" s="18">
        <f t="shared" si="12"/>
        <v>1179375.1200000001</v>
      </c>
      <c r="M230" s="2" t="s">
        <v>20</v>
      </c>
    </row>
    <row r="231" spans="1:13" x14ac:dyDescent="0.35">
      <c r="A231" t="s">
        <v>388</v>
      </c>
      <c r="B231" t="s">
        <v>12</v>
      </c>
      <c r="C231" s="3" t="s">
        <v>36</v>
      </c>
      <c r="D231" s="4">
        <v>96920</v>
      </c>
      <c r="E231" s="2" t="s">
        <v>16</v>
      </c>
      <c r="F231" s="2" t="s">
        <v>50</v>
      </c>
      <c r="G231" s="15">
        <f>VLOOKUP(C231,'Bonus Rules'!B:G,2,FALSE)</f>
        <v>5.0000000000000001E-3</v>
      </c>
      <c r="H231" s="15">
        <f>VLOOKUP(C231,'Bonus Rules'!B:G,2,)</f>
        <v>5.0000000000000001E-3</v>
      </c>
      <c r="J231" s="10">
        <f t="shared" si="10"/>
        <v>1163040</v>
      </c>
      <c r="K231" s="10">
        <f t="shared" si="11"/>
        <v>5815.2</v>
      </c>
      <c r="L231" s="18">
        <f t="shared" si="12"/>
        <v>1168855.2</v>
      </c>
      <c r="M231" s="2" t="s">
        <v>16</v>
      </c>
    </row>
    <row r="232" spans="1:13" x14ac:dyDescent="0.35">
      <c r="A232" t="s">
        <v>208</v>
      </c>
      <c r="B232" t="s">
        <v>7</v>
      </c>
      <c r="C232" s="3" t="s">
        <v>52</v>
      </c>
      <c r="D232" s="4">
        <v>96800</v>
      </c>
      <c r="E232" s="2" t="s">
        <v>16</v>
      </c>
      <c r="F232" s="2" t="s">
        <v>27</v>
      </c>
      <c r="G232" s="15">
        <f>VLOOKUP(C232,'Bonus Rules'!B:G,4,FALSE)</f>
        <v>0.02</v>
      </c>
      <c r="H232" s="15">
        <f>VLOOKUP(C232,'Bonus Rules'!B:G,4,)</f>
        <v>0.02</v>
      </c>
      <c r="J232" s="10">
        <f t="shared" si="10"/>
        <v>1161600</v>
      </c>
      <c r="K232" s="10">
        <f t="shared" si="11"/>
        <v>23232</v>
      </c>
      <c r="L232" s="18">
        <f t="shared" si="12"/>
        <v>1184832</v>
      </c>
      <c r="M232" s="2" t="s">
        <v>16</v>
      </c>
    </row>
    <row r="233" spans="1:13" x14ac:dyDescent="0.35">
      <c r="A233" t="s">
        <v>159</v>
      </c>
      <c r="B233" t="s">
        <v>7</v>
      </c>
      <c r="C233" s="3" t="s">
        <v>30</v>
      </c>
      <c r="D233" s="4">
        <v>96790</v>
      </c>
      <c r="E233" s="2" t="s">
        <v>9</v>
      </c>
      <c r="F233" s="2" t="s">
        <v>14</v>
      </c>
      <c r="G233" s="15">
        <f>VLOOKUP(C233,'Bonus Rules'!B:G,5,FALSE)</f>
        <v>5.2999999999999999E-2</v>
      </c>
      <c r="H233" s="15">
        <f>VLOOKUP(C233,'Bonus Rules'!B:G,5,)</f>
        <v>5.2999999999999999E-2</v>
      </c>
      <c r="J233" s="10">
        <f t="shared" si="10"/>
        <v>1161480</v>
      </c>
      <c r="K233" s="10">
        <f t="shared" si="11"/>
        <v>61558.439999999995</v>
      </c>
      <c r="L233" s="18">
        <f t="shared" si="12"/>
        <v>1223038.44</v>
      </c>
      <c r="M233" s="2" t="s">
        <v>9</v>
      </c>
    </row>
    <row r="234" spans="1:13" x14ac:dyDescent="0.35">
      <c r="A234" t="s">
        <v>701</v>
      </c>
      <c r="B234" t="s">
        <v>7</v>
      </c>
      <c r="C234" s="3" t="s">
        <v>8</v>
      </c>
      <c r="D234" s="4">
        <v>96750</v>
      </c>
      <c r="E234" s="2" t="s">
        <v>20</v>
      </c>
      <c r="F234" s="2" t="s">
        <v>27</v>
      </c>
      <c r="G234" s="15">
        <f>VLOOKUP(C234,'Bonus Rules'!B:G,4,FALSE)</f>
        <v>2.1000000000000001E-2</v>
      </c>
      <c r="H234" s="15">
        <f>VLOOKUP(C234,'Bonus Rules'!B:G,4,)</f>
        <v>2.1000000000000001E-2</v>
      </c>
      <c r="J234" s="10">
        <f t="shared" si="10"/>
        <v>1161000</v>
      </c>
      <c r="K234" s="10">
        <f t="shared" si="11"/>
        <v>24381</v>
      </c>
      <c r="L234" s="18">
        <f t="shared" si="12"/>
        <v>1185381</v>
      </c>
      <c r="M234" s="2" t="s">
        <v>20</v>
      </c>
    </row>
    <row r="235" spans="1:13" x14ac:dyDescent="0.35">
      <c r="A235" t="s">
        <v>489</v>
      </c>
      <c r="B235" t="s">
        <v>12</v>
      </c>
      <c r="C235" s="3" t="s">
        <v>41</v>
      </c>
      <c r="D235" s="4">
        <v>96660</v>
      </c>
      <c r="E235" s="2" t="s">
        <v>20</v>
      </c>
      <c r="F235" s="2" t="s">
        <v>27</v>
      </c>
      <c r="G235" s="15">
        <f>VLOOKUP(C235,'Bonus Rules'!B:G,4,FALSE)</f>
        <v>0.04</v>
      </c>
      <c r="H235" s="15">
        <f>VLOOKUP(C235,'Bonus Rules'!B:G,4,)</f>
        <v>0.04</v>
      </c>
      <c r="J235" s="10">
        <f t="shared" si="10"/>
        <v>1159920</v>
      </c>
      <c r="K235" s="10">
        <f t="shared" si="11"/>
        <v>46396.800000000003</v>
      </c>
      <c r="L235" s="18">
        <f t="shared" si="12"/>
        <v>1206316.8</v>
      </c>
      <c r="M235" s="2" t="s">
        <v>20</v>
      </c>
    </row>
    <row r="236" spans="1:13" x14ac:dyDescent="0.35">
      <c r="A236" t="s">
        <v>139</v>
      </c>
      <c r="B236" t="s">
        <v>12</v>
      </c>
      <c r="C236" s="3" t="s">
        <v>33</v>
      </c>
      <c r="D236" s="4">
        <v>96640</v>
      </c>
      <c r="E236" s="2" t="s">
        <v>20</v>
      </c>
      <c r="F236" s="2" t="s">
        <v>10</v>
      </c>
      <c r="G236" s="15">
        <f>VLOOKUP(C236,'Bonus Rules'!B:G,6,FALSE)</f>
        <v>7.2999999999999995E-2</v>
      </c>
      <c r="H236" s="15">
        <f>VLOOKUP(C236,'Bonus Rules'!B:G,6,)</f>
        <v>7.2999999999999995E-2</v>
      </c>
      <c r="J236" s="10">
        <f t="shared" si="10"/>
        <v>1159680</v>
      </c>
      <c r="K236" s="10">
        <f t="shared" si="11"/>
        <v>84656.639999999999</v>
      </c>
      <c r="L236" s="18">
        <f t="shared" si="12"/>
        <v>1244336.6399999999</v>
      </c>
      <c r="M236" s="2" t="s">
        <v>20</v>
      </c>
    </row>
    <row r="237" spans="1:13" x14ac:dyDescent="0.35">
      <c r="A237" t="s">
        <v>779</v>
      </c>
      <c r="B237" t="s">
        <v>12</v>
      </c>
      <c r="C237" s="3" t="s">
        <v>8</v>
      </c>
      <c r="D237" s="4">
        <v>96620</v>
      </c>
      <c r="E237" s="2" t="s">
        <v>9</v>
      </c>
      <c r="F237" s="2" t="s">
        <v>23</v>
      </c>
      <c r="G237" s="15">
        <f>VLOOKUP(C237,'Bonus Rules'!B:G,3,FALSE)</f>
        <v>1.2E-2</v>
      </c>
      <c r="H237" s="15">
        <f>VLOOKUP(C237,'Bonus Rules'!B:G,3,)</f>
        <v>1.2E-2</v>
      </c>
      <c r="J237" s="10">
        <f t="shared" si="10"/>
        <v>1159440</v>
      </c>
      <c r="K237" s="10">
        <f t="shared" si="11"/>
        <v>13913.28</v>
      </c>
      <c r="L237" s="18">
        <f t="shared" si="12"/>
        <v>1173353.28</v>
      </c>
      <c r="M237" s="2" t="s">
        <v>9</v>
      </c>
    </row>
    <row r="238" spans="1:13" x14ac:dyDescent="0.35">
      <c r="A238" t="s">
        <v>535</v>
      </c>
      <c r="B238" t="s">
        <v>7</v>
      </c>
      <c r="C238" s="3" t="s">
        <v>33</v>
      </c>
      <c r="D238" s="4">
        <v>96610</v>
      </c>
      <c r="E238" s="2" t="s">
        <v>20</v>
      </c>
      <c r="F238" s="2" t="s">
        <v>10</v>
      </c>
      <c r="G238" s="15">
        <f>VLOOKUP(C238,'Bonus Rules'!B:G,6,FALSE)</f>
        <v>7.2999999999999995E-2</v>
      </c>
      <c r="H238" s="15">
        <f>VLOOKUP(C238,'Bonus Rules'!B:G,6,)</f>
        <v>7.2999999999999995E-2</v>
      </c>
      <c r="J238" s="10">
        <f t="shared" si="10"/>
        <v>1159320</v>
      </c>
      <c r="K238" s="10">
        <f t="shared" si="11"/>
        <v>84630.36</v>
      </c>
      <c r="L238" s="18">
        <f t="shared" si="12"/>
        <v>1243950.3600000001</v>
      </c>
      <c r="M238" s="2" t="s">
        <v>20</v>
      </c>
    </row>
    <row r="239" spans="1:13" x14ac:dyDescent="0.35">
      <c r="A239" t="s">
        <v>61</v>
      </c>
      <c r="B239" t="s">
        <v>12</v>
      </c>
      <c r="C239" s="3" t="s">
        <v>49</v>
      </c>
      <c r="D239" s="4">
        <v>96560</v>
      </c>
      <c r="E239" s="2" t="s">
        <v>20</v>
      </c>
      <c r="F239" s="2" t="s">
        <v>17</v>
      </c>
      <c r="G239" s="15">
        <v>0</v>
      </c>
      <c r="H239" s="15">
        <v>0</v>
      </c>
      <c r="J239" s="10">
        <f t="shared" si="10"/>
        <v>1158720</v>
      </c>
      <c r="K239" s="10">
        <f t="shared" si="11"/>
        <v>0</v>
      </c>
      <c r="L239" s="18">
        <f t="shared" si="12"/>
        <v>1158720</v>
      </c>
      <c r="M239" s="2" t="s">
        <v>20</v>
      </c>
    </row>
    <row r="240" spans="1:13" x14ac:dyDescent="0.35">
      <c r="A240" t="s">
        <v>354</v>
      </c>
      <c r="B240" t="s">
        <v>7</v>
      </c>
      <c r="C240" s="3" t="s">
        <v>30</v>
      </c>
      <c r="D240" s="4">
        <v>96370</v>
      </c>
      <c r="E240" s="2" t="s">
        <v>9</v>
      </c>
      <c r="F240" s="2" t="s">
        <v>17</v>
      </c>
      <c r="G240" s="15">
        <v>0</v>
      </c>
      <c r="H240" s="15">
        <v>0</v>
      </c>
      <c r="J240" s="10">
        <f t="shared" si="10"/>
        <v>1156440</v>
      </c>
      <c r="K240" s="10">
        <f t="shared" si="11"/>
        <v>0</v>
      </c>
      <c r="L240" s="18">
        <f t="shared" si="12"/>
        <v>1156440</v>
      </c>
      <c r="M240" s="2" t="s">
        <v>9</v>
      </c>
    </row>
    <row r="241" spans="1:13" x14ac:dyDescent="0.35">
      <c r="A241" t="s">
        <v>333</v>
      </c>
      <c r="B241" t="s">
        <v>7</v>
      </c>
      <c r="C241" s="3" t="s">
        <v>19</v>
      </c>
      <c r="D241" s="4">
        <v>96320</v>
      </c>
      <c r="E241" s="2" t="s">
        <v>16</v>
      </c>
      <c r="F241" s="2" t="s">
        <v>27</v>
      </c>
      <c r="G241" s="15">
        <f>VLOOKUP(C241,'Bonus Rules'!B:G,4,FALSE)</f>
        <v>2.1000000000000001E-2</v>
      </c>
      <c r="H241" s="15">
        <f>VLOOKUP(C241,'Bonus Rules'!B:G,4,)</f>
        <v>2.1000000000000001E-2</v>
      </c>
      <c r="J241" s="10">
        <f t="shared" si="10"/>
        <v>1155840</v>
      </c>
      <c r="K241" s="10">
        <f t="shared" si="11"/>
        <v>24272.640000000003</v>
      </c>
      <c r="L241" s="18">
        <f t="shared" si="12"/>
        <v>1180112.6399999999</v>
      </c>
      <c r="M241" s="2" t="s">
        <v>16</v>
      </c>
    </row>
    <row r="242" spans="1:13" x14ac:dyDescent="0.35">
      <c r="A242" t="s">
        <v>333</v>
      </c>
      <c r="B242" t="s">
        <v>7</v>
      </c>
      <c r="C242" s="3" t="s">
        <v>19</v>
      </c>
      <c r="D242" s="4">
        <v>96320</v>
      </c>
      <c r="E242" s="2" t="s">
        <v>9</v>
      </c>
      <c r="F242" s="2" t="s">
        <v>17</v>
      </c>
      <c r="G242" s="15">
        <v>0</v>
      </c>
      <c r="H242" s="15">
        <v>0</v>
      </c>
      <c r="J242" s="10">
        <f t="shared" si="10"/>
        <v>1155840</v>
      </c>
      <c r="K242" s="10">
        <f t="shared" si="11"/>
        <v>0</v>
      </c>
      <c r="L242" s="18">
        <f t="shared" si="12"/>
        <v>1155840</v>
      </c>
      <c r="M242" s="2" t="s">
        <v>9</v>
      </c>
    </row>
    <row r="243" spans="1:13" x14ac:dyDescent="0.35">
      <c r="A243" t="s">
        <v>694</v>
      </c>
      <c r="B243" t="s">
        <v>7</v>
      </c>
      <c r="C243" s="3" t="s">
        <v>22</v>
      </c>
      <c r="D243" s="4">
        <v>96250</v>
      </c>
      <c r="E243" s="2" t="s">
        <v>9</v>
      </c>
      <c r="F243" s="2" t="s">
        <v>27</v>
      </c>
      <c r="G243" s="15">
        <f>VLOOKUP(C243,'Bonus Rules'!B:G,4,FALSE)</f>
        <v>2.8000000000000001E-2</v>
      </c>
      <c r="H243" s="15">
        <f>VLOOKUP(C243,'Bonus Rules'!B:G,4,)</f>
        <v>2.8000000000000001E-2</v>
      </c>
      <c r="J243" s="10">
        <f t="shared" si="10"/>
        <v>1155000</v>
      </c>
      <c r="K243" s="10">
        <f t="shared" si="11"/>
        <v>32340</v>
      </c>
      <c r="L243" s="18">
        <f t="shared" si="12"/>
        <v>1187340</v>
      </c>
      <c r="M243" s="2" t="s">
        <v>9</v>
      </c>
    </row>
    <row r="244" spans="1:13" x14ac:dyDescent="0.35">
      <c r="A244" t="s">
        <v>210</v>
      </c>
      <c r="B244" t="s">
        <v>12</v>
      </c>
      <c r="C244" s="3" t="s">
        <v>41</v>
      </c>
      <c r="D244" s="4">
        <v>96140</v>
      </c>
      <c r="E244" s="2" t="s">
        <v>9</v>
      </c>
      <c r="F244" s="2" t="s">
        <v>14</v>
      </c>
      <c r="G244" s="15">
        <f>VLOOKUP(C244,'Bonus Rules'!B:G,5,FALSE)</f>
        <v>5.8999999999999997E-2</v>
      </c>
      <c r="H244" s="15">
        <f>VLOOKUP(C244,'Bonus Rules'!B:G,5,)</f>
        <v>5.8999999999999997E-2</v>
      </c>
      <c r="J244" s="10">
        <f t="shared" si="10"/>
        <v>1153680</v>
      </c>
      <c r="K244" s="10">
        <f t="shared" si="11"/>
        <v>68067.12</v>
      </c>
      <c r="L244" s="18">
        <f t="shared" si="12"/>
        <v>1221747.1200000001</v>
      </c>
      <c r="M244" s="2" t="s">
        <v>9</v>
      </c>
    </row>
    <row r="245" spans="1:13" x14ac:dyDescent="0.35">
      <c r="A245" t="s">
        <v>133</v>
      </c>
      <c r="B245" t="s">
        <v>12</v>
      </c>
      <c r="C245" s="3" t="s">
        <v>13</v>
      </c>
      <c r="D245" s="4">
        <v>96000</v>
      </c>
      <c r="E245" s="2" t="s">
        <v>20</v>
      </c>
      <c r="F245" s="2" t="s">
        <v>27</v>
      </c>
      <c r="G245" s="15">
        <f>VLOOKUP(C245,'Bonus Rules'!B:G,4,FALSE)</f>
        <v>3.5000000000000003E-2</v>
      </c>
      <c r="H245" s="15">
        <f>VLOOKUP(C245,'Bonus Rules'!B:G,4,)</f>
        <v>3.5000000000000003E-2</v>
      </c>
      <c r="J245" s="10">
        <f t="shared" si="10"/>
        <v>1152000</v>
      </c>
      <c r="K245" s="10">
        <f t="shared" si="11"/>
        <v>40320.000000000007</v>
      </c>
      <c r="L245" s="18">
        <f t="shared" si="12"/>
        <v>1192320</v>
      </c>
      <c r="M245" s="2" t="s">
        <v>20</v>
      </c>
    </row>
    <row r="246" spans="1:13" x14ac:dyDescent="0.35">
      <c r="A246" t="s">
        <v>605</v>
      </c>
      <c r="B246" t="s">
        <v>12</v>
      </c>
      <c r="C246" s="3" t="s">
        <v>19</v>
      </c>
      <c r="D246" s="4">
        <v>95980</v>
      </c>
      <c r="E246" s="2" t="s">
        <v>9</v>
      </c>
      <c r="F246" s="2" t="s">
        <v>27</v>
      </c>
      <c r="G246" s="15">
        <f>VLOOKUP(C246,'Bonus Rules'!B:G,4,FALSE)</f>
        <v>2.1000000000000001E-2</v>
      </c>
      <c r="H246" s="15">
        <f>VLOOKUP(C246,'Bonus Rules'!B:G,4,)</f>
        <v>2.1000000000000001E-2</v>
      </c>
      <c r="J246" s="10">
        <f t="shared" si="10"/>
        <v>1151760</v>
      </c>
      <c r="K246" s="10">
        <f t="shared" si="11"/>
        <v>24186.960000000003</v>
      </c>
      <c r="L246" s="18">
        <f t="shared" si="12"/>
        <v>1175946.96</v>
      </c>
      <c r="M246" s="2" t="s">
        <v>9</v>
      </c>
    </row>
    <row r="247" spans="1:13" x14ac:dyDescent="0.35">
      <c r="A247" t="s">
        <v>650</v>
      </c>
      <c r="B247" t="s">
        <v>7</v>
      </c>
      <c r="C247" s="3" t="s">
        <v>52</v>
      </c>
      <c r="D247" s="4">
        <v>95950</v>
      </c>
      <c r="E247" s="2" t="s">
        <v>16</v>
      </c>
      <c r="F247" s="2" t="s">
        <v>27</v>
      </c>
      <c r="G247" s="15">
        <f>VLOOKUP(C247,'Bonus Rules'!B:G,4,FALSE)</f>
        <v>0.02</v>
      </c>
      <c r="H247" s="15">
        <f>VLOOKUP(C247,'Bonus Rules'!B:G,4,)</f>
        <v>0.02</v>
      </c>
      <c r="J247" s="10">
        <f t="shared" si="10"/>
        <v>1151400</v>
      </c>
      <c r="K247" s="10">
        <f t="shared" si="11"/>
        <v>23028</v>
      </c>
      <c r="L247" s="18">
        <f t="shared" si="12"/>
        <v>1174428</v>
      </c>
      <c r="M247" s="2" t="s">
        <v>16</v>
      </c>
    </row>
    <row r="248" spans="1:13" x14ac:dyDescent="0.35">
      <c r="A248" t="s">
        <v>359</v>
      </c>
      <c r="B248" t="s">
        <v>12</v>
      </c>
      <c r="C248" s="3" t="s">
        <v>41</v>
      </c>
      <c r="D248" s="4">
        <v>95680</v>
      </c>
      <c r="E248" s="2" t="s">
        <v>20</v>
      </c>
      <c r="F248" s="2" t="s">
        <v>10</v>
      </c>
      <c r="G248" s="15">
        <f>VLOOKUP(C248,'Bonus Rules'!B:G,6,FALSE)</f>
        <v>6.3E-2</v>
      </c>
      <c r="H248" s="15">
        <f>VLOOKUP(C248,'Bonus Rules'!B:G,6,)</f>
        <v>6.3E-2</v>
      </c>
      <c r="J248" s="10">
        <f t="shared" si="10"/>
        <v>1148160</v>
      </c>
      <c r="K248" s="10">
        <f t="shared" si="11"/>
        <v>72334.080000000002</v>
      </c>
      <c r="L248" s="18">
        <f t="shared" si="12"/>
        <v>1220494.08</v>
      </c>
      <c r="M248" s="2" t="s">
        <v>20</v>
      </c>
    </row>
    <row r="249" spans="1:13" x14ac:dyDescent="0.35">
      <c r="A249" t="s">
        <v>359</v>
      </c>
      <c r="B249" t="s">
        <v>12</v>
      </c>
      <c r="C249" s="3" t="s">
        <v>41</v>
      </c>
      <c r="D249" s="4">
        <v>95680</v>
      </c>
      <c r="E249" s="2" t="s">
        <v>16</v>
      </c>
      <c r="F249" s="2" t="s">
        <v>27</v>
      </c>
      <c r="G249" s="15">
        <f>VLOOKUP(C249,'Bonus Rules'!B:G,4,FALSE)</f>
        <v>0.04</v>
      </c>
      <c r="H249" s="15">
        <f>VLOOKUP(C249,'Bonus Rules'!B:G,4,)</f>
        <v>0.04</v>
      </c>
      <c r="J249" s="10">
        <f t="shared" si="10"/>
        <v>1148160</v>
      </c>
      <c r="K249" s="10">
        <f t="shared" si="11"/>
        <v>45926.400000000001</v>
      </c>
      <c r="L249" s="18">
        <f t="shared" si="12"/>
        <v>1194086.3999999999</v>
      </c>
      <c r="M249" s="2" t="s">
        <v>16</v>
      </c>
    </row>
    <row r="250" spans="1:13" x14ac:dyDescent="0.35">
      <c r="A250" t="s">
        <v>241</v>
      </c>
      <c r="B250" t="s">
        <v>12</v>
      </c>
      <c r="C250" s="3" t="s">
        <v>22</v>
      </c>
      <c r="D250" s="4">
        <v>95340</v>
      </c>
      <c r="E250" s="2" t="s">
        <v>9</v>
      </c>
      <c r="F250" s="2" t="s">
        <v>23</v>
      </c>
      <c r="G250" s="15">
        <f>VLOOKUP(C250,'Bonus Rules'!B:G,3,FALSE)</f>
        <v>0.01</v>
      </c>
      <c r="H250" s="15">
        <f>VLOOKUP(C250,'Bonus Rules'!B:G,3,)</f>
        <v>0.01</v>
      </c>
      <c r="J250" s="10">
        <f t="shared" si="10"/>
        <v>1144080</v>
      </c>
      <c r="K250" s="10">
        <f t="shared" si="11"/>
        <v>11440.800000000001</v>
      </c>
      <c r="L250" s="18">
        <f t="shared" si="12"/>
        <v>1155520.8</v>
      </c>
      <c r="M250" s="2" t="s">
        <v>9</v>
      </c>
    </row>
    <row r="251" spans="1:13" x14ac:dyDescent="0.35">
      <c r="A251" t="s">
        <v>523</v>
      </c>
      <c r="B251" t="s">
        <v>7</v>
      </c>
      <c r="C251" s="3" t="s">
        <v>22</v>
      </c>
      <c r="D251" s="4">
        <v>95020</v>
      </c>
      <c r="E251" s="2" t="s">
        <v>9</v>
      </c>
      <c r="F251" s="2" t="s">
        <v>27</v>
      </c>
      <c r="G251" s="15">
        <f>VLOOKUP(C251,'Bonus Rules'!B:G,4,FALSE)</f>
        <v>2.8000000000000001E-2</v>
      </c>
      <c r="H251" s="15">
        <f>VLOOKUP(C251,'Bonus Rules'!B:G,4,)</f>
        <v>2.8000000000000001E-2</v>
      </c>
      <c r="J251" s="10">
        <f t="shared" si="10"/>
        <v>1140240</v>
      </c>
      <c r="K251" s="10">
        <f t="shared" si="11"/>
        <v>31926.720000000001</v>
      </c>
      <c r="L251" s="18">
        <f t="shared" si="12"/>
        <v>1172166.72</v>
      </c>
      <c r="M251" s="2" t="s">
        <v>9</v>
      </c>
    </row>
    <row r="252" spans="1:13" x14ac:dyDescent="0.35">
      <c r="A252" t="s">
        <v>832</v>
      </c>
      <c r="B252" t="s">
        <v>12</v>
      </c>
      <c r="C252" s="3" t="s">
        <v>13</v>
      </c>
      <c r="D252" s="4">
        <v>94820</v>
      </c>
      <c r="E252" s="2" t="s">
        <v>16</v>
      </c>
      <c r="F252" s="2" t="s">
        <v>27</v>
      </c>
      <c r="G252" s="15">
        <f>VLOOKUP(C252,'Bonus Rules'!B:G,4,FALSE)</f>
        <v>3.5000000000000003E-2</v>
      </c>
      <c r="H252" s="15">
        <f>VLOOKUP(C252,'Bonus Rules'!B:G,4,)</f>
        <v>3.5000000000000003E-2</v>
      </c>
      <c r="J252" s="10">
        <f t="shared" si="10"/>
        <v>1137840</v>
      </c>
      <c r="K252" s="10">
        <f t="shared" si="11"/>
        <v>39824.400000000001</v>
      </c>
      <c r="L252" s="18">
        <f t="shared" si="12"/>
        <v>1177664.3999999999</v>
      </c>
      <c r="M252" s="2" t="s">
        <v>16</v>
      </c>
    </row>
    <row r="253" spans="1:13" x14ac:dyDescent="0.35">
      <c r="A253" t="s">
        <v>383</v>
      </c>
      <c r="B253" t="s">
        <v>7</v>
      </c>
      <c r="C253" s="3" t="s">
        <v>22</v>
      </c>
      <c r="D253" s="4">
        <v>94530</v>
      </c>
      <c r="E253" s="2" t="s">
        <v>16</v>
      </c>
      <c r="F253" s="2" t="s">
        <v>23</v>
      </c>
      <c r="G253" s="15">
        <f>VLOOKUP(C253,'Bonus Rules'!B:G,3,FALSE)</f>
        <v>0.01</v>
      </c>
      <c r="H253" s="15">
        <f>VLOOKUP(C253,'Bonus Rules'!B:G,3,)</f>
        <v>0.01</v>
      </c>
      <c r="J253" s="10">
        <f t="shared" si="10"/>
        <v>1134360</v>
      </c>
      <c r="K253" s="10">
        <f t="shared" si="11"/>
        <v>11343.6</v>
      </c>
      <c r="L253" s="18">
        <f t="shared" si="12"/>
        <v>1145703.6000000001</v>
      </c>
      <c r="M253" s="2" t="s">
        <v>16</v>
      </c>
    </row>
    <row r="254" spans="1:13" x14ac:dyDescent="0.35">
      <c r="A254" t="s">
        <v>829</v>
      </c>
      <c r="B254" t="s">
        <v>7</v>
      </c>
      <c r="C254" s="3" t="s">
        <v>52</v>
      </c>
      <c r="D254" s="4">
        <v>94070</v>
      </c>
      <c r="E254" s="2" t="s">
        <v>16</v>
      </c>
      <c r="F254" s="2" t="s">
        <v>27</v>
      </c>
      <c r="G254" s="15">
        <f>VLOOKUP(C254,'Bonus Rules'!B:G,4,FALSE)</f>
        <v>0.02</v>
      </c>
      <c r="H254" s="15">
        <f>VLOOKUP(C254,'Bonus Rules'!B:G,4,)</f>
        <v>0.02</v>
      </c>
      <c r="J254" s="10">
        <f t="shared" si="10"/>
        <v>1128840</v>
      </c>
      <c r="K254" s="10">
        <f t="shared" si="11"/>
        <v>22576.799999999999</v>
      </c>
      <c r="L254" s="18">
        <f t="shared" si="12"/>
        <v>1151416.8</v>
      </c>
      <c r="M254" s="2" t="s">
        <v>16</v>
      </c>
    </row>
    <row r="255" spans="1:13" x14ac:dyDescent="0.35">
      <c r="A255" t="s">
        <v>461</v>
      </c>
      <c r="B255" t="s">
        <v>12</v>
      </c>
      <c r="C255" s="3" t="s">
        <v>33</v>
      </c>
      <c r="D255" s="4">
        <v>94050</v>
      </c>
      <c r="E255" s="2" t="s">
        <v>9</v>
      </c>
      <c r="F255" s="2" t="s">
        <v>17</v>
      </c>
      <c r="G255" s="15">
        <v>0</v>
      </c>
      <c r="H255" s="15">
        <v>0</v>
      </c>
      <c r="J255" s="10">
        <f t="shared" si="10"/>
        <v>1128600</v>
      </c>
      <c r="K255" s="10">
        <f t="shared" si="11"/>
        <v>0</v>
      </c>
      <c r="L255" s="18">
        <f t="shared" si="12"/>
        <v>1128600</v>
      </c>
      <c r="M255" s="2" t="s">
        <v>9</v>
      </c>
    </row>
    <row r="256" spans="1:13" x14ac:dyDescent="0.35">
      <c r="A256" t="s">
        <v>846</v>
      </c>
      <c r="B256" t="s">
        <v>7</v>
      </c>
      <c r="C256" s="3" t="s">
        <v>13</v>
      </c>
      <c r="D256" s="4">
        <v>94020</v>
      </c>
      <c r="E256" s="2" t="s">
        <v>16</v>
      </c>
      <c r="F256" s="2" t="s">
        <v>14</v>
      </c>
      <c r="G256" s="15">
        <f>VLOOKUP(C256,'Bonus Rules'!B:G,5,FALSE)</f>
        <v>4.2999999999999997E-2</v>
      </c>
      <c r="H256" s="15">
        <f>VLOOKUP(C256,'Bonus Rules'!B:G,5,)</f>
        <v>4.2999999999999997E-2</v>
      </c>
      <c r="J256" s="10">
        <f t="shared" si="10"/>
        <v>1128240</v>
      </c>
      <c r="K256" s="10">
        <f t="shared" si="11"/>
        <v>48514.32</v>
      </c>
      <c r="L256" s="18">
        <f t="shared" si="12"/>
        <v>1176754.32</v>
      </c>
      <c r="M256" s="2" t="s">
        <v>16</v>
      </c>
    </row>
    <row r="257" spans="1:13" x14ac:dyDescent="0.35">
      <c r="A257" t="s">
        <v>843</v>
      </c>
      <c r="B257" t="s">
        <v>12</v>
      </c>
      <c r="C257" s="3" t="s">
        <v>41</v>
      </c>
      <c r="D257" s="4">
        <v>93960</v>
      </c>
      <c r="E257" s="2" t="s">
        <v>20</v>
      </c>
      <c r="F257" s="2" t="s">
        <v>23</v>
      </c>
      <c r="G257" s="15">
        <f>VLOOKUP(C257,'Bonus Rules'!B:G,3,FALSE)</f>
        <v>1.9E-2</v>
      </c>
      <c r="H257" s="15">
        <f>VLOOKUP(C257,'Bonus Rules'!B:G,3,)</f>
        <v>1.9E-2</v>
      </c>
      <c r="J257" s="10">
        <f t="shared" si="10"/>
        <v>1127520</v>
      </c>
      <c r="K257" s="10">
        <f t="shared" si="11"/>
        <v>21422.880000000001</v>
      </c>
      <c r="L257" s="18">
        <f t="shared" si="12"/>
        <v>1148942.8799999999</v>
      </c>
      <c r="M257" s="2" t="s">
        <v>20</v>
      </c>
    </row>
    <row r="258" spans="1:13" x14ac:dyDescent="0.35">
      <c r="A258" t="s">
        <v>92</v>
      </c>
      <c r="B258" t="s">
        <v>7</v>
      </c>
      <c r="C258" s="3" t="s">
        <v>19</v>
      </c>
      <c r="D258" s="4">
        <v>93930</v>
      </c>
      <c r="E258" s="2" t="s">
        <v>20</v>
      </c>
      <c r="F258" s="2" t="s">
        <v>14</v>
      </c>
      <c r="G258" s="15">
        <f>VLOOKUP(C258,'Bonus Rules'!B:G,5,FALSE)</f>
        <v>5.3999999999999999E-2</v>
      </c>
      <c r="H258" s="15">
        <f>VLOOKUP(C258,'Bonus Rules'!B:G,5,)</f>
        <v>5.3999999999999999E-2</v>
      </c>
      <c r="J258" s="10">
        <f t="shared" si="10"/>
        <v>1127160</v>
      </c>
      <c r="K258" s="10">
        <f t="shared" si="11"/>
        <v>60866.64</v>
      </c>
      <c r="L258" s="18">
        <f t="shared" si="12"/>
        <v>1188026.6399999999</v>
      </c>
      <c r="M258" s="2" t="s">
        <v>20</v>
      </c>
    </row>
    <row r="259" spans="1:13" x14ac:dyDescent="0.35">
      <c r="A259" t="s">
        <v>864</v>
      </c>
      <c r="B259" t="s">
        <v>12</v>
      </c>
      <c r="C259" s="3" t="s">
        <v>30</v>
      </c>
      <c r="D259" s="4">
        <v>93880</v>
      </c>
      <c r="E259" s="2" t="s">
        <v>20</v>
      </c>
      <c r="F259" s="2" t="s">
        <v>27</v>
      </c>
      <c r="G259" s="15">
        <f>VLOOKUP(C259,'Bonus Rules'!B:G,4,FALSE)</f>
        <v>2.3E-2</v>
      </c>
      <c r="H259" s="15">
        <f>VLOOKUP(C259,'Bonus Rules'!B:G,4,)</f>
        <v>2.3E-2</v>
      </c>
      <c r="J259" s="10">
        <f t="shared" ref="J259:J322" si="13">D259*12</f>
        <v>1126560</v>
      </c>
      <c r="K259" s="10">
        <f t="shared" ref="K259:K322" si="14">J259*G259</f>
        <v>25910.880000000001</v>
      </c>
      <c r="L259" s="18">
        <f t="shared" ref="L259:L322" si="15">J259+K259</f>
        <v>1152470.8799999999</v>
      </c>
      <c r="M259" s="2" t="s">
        <v>20</v>
      </c>
    </row>
    <row r="260" spans="1:13" x14ac:dyDescent="0.35">
      <c r="A260" t="s">
        <v>842</v>
      </c>
      <c r="B260" t="s">
        <v>12</v>
      </c>
      <c r="C260" s="3" t="s">
        <v>33</v>
      </c>
      <c r="D260" s="4">
        <v>93740</v>
      </c>
      <c r="E260" s="2" t="s">
        <v>20</v>
      </c>
      <c r="F260" s="2" t="s">
        <v>27</v>
      </c>
      <c r="G260" s="15">
        <f>VLOOKUP(C260,'Bonus Rules'!B:G,4,FALSE)</f>
        <v>2.4E-2</v>
      </c>
      <c r="H260" s="15">
        <f>VLOOKUP(C260,'Bonus Rules'!B:G,4,)</f>
        <v>2.4E-2</v>
      </c>
      <c r="J260" s="10">
        <f t="shared" si="13"/>
        <v>1124880</v>
      </c>
      <c r="K260" s="10">
        <f t="shared" si="14"/>
        <v>26997.119999999999</v>
      </c>
      <c r="L260" s="18">
        <f t="shared" si="15"/>
        <v>1151877.1200000001</v>
      </c>
      <c r="M260" s="2" t="s">
        <v>20</v>
      </c>
    </row>
    <row r="261" spans="1:13" x14ac:dyDescent="0.35">
      <c r="A261" t="s">
        <v>565</v>
      </c>
      <c r="B261" t="s">
        <v>7</v>
      </c>
      <c r="C261" s="3" t="s">
        <v>26</v>
      </c>
      <c r="D261" s="4">
        <v>93500</v>
      </c>
      <c r="E261" s="2" t="s">
        <v>16</v>
      </c>
      <c r="F261" s="2" t="s">
        <v>27</v>
      </c>
      <c r="G261" s="15">
        <f>VLOOKUP(C261,'Bonus Rules'!B:G,4,FALSE)</f>
        <v>2.7E-2</v>
      </c>
      <c r="H261" s="15">
        <f>VLOOKUP(C261,'Bonus Rules'!B:G,4,)</f>
        <v>2.7E-2</v>
      </c>
      <c r="J261" s="10">
        <f t="shared" si="13"/>
        <v>1122000</v>
      </c>
      <c r="K261" s="10">
        <f t="shared" si="14"/>
        <v>30294</v>
      </c>
      <c r="L261" s="18">
        <f t="shared" si="15"/>
        <v>1152294</v>
      </c>
      <c r="M261" s="2" t="s">
        <v>16</v>
      </c>
    </row>
    <row r="262" spans="1:13" x14ac:dyDescent="0.35">
      <c r="A262" t="s">
        <v>530</v>
      </c>
      <c r="B262" t="s">
        <v>12</v>
      </c>
      <c r="C262" s="3" t="s">
        <v>22</v>
      </c>
      <c r="D262" s="4">
        <v>93270</v>
      </c>
      <c r="E262" s="2" t="s">
        <v>9</v>
      </c>
      <c r="F262" s="2" t="s">
        <v>27</v>
      </c>
      <c r="G262" s="15">
        <f>VLOOKUP(C262,'Bonus Rules'!B:G,4,FALSE)</f>
        <v>2.8000000000000001E-2</v>
      </c>
      <c r="H262" s="15">
        <f>VLOOKUP(C262,'Bonus Rules'!B:G,4,)</f>
        <v>2.8000000000000001E-2</v>
      </c>
      <c r="J262" s="10">
        <f t="shared" si="13"/>
        <v>1119240</v>
      </c>
      <c r="K262" s="10">
        <f t="shared" si="14"/>
        <v>31338.720000000001</v>
      </c>
      <c r="L262" s="18">
        <f t="shared" si="15"/>
        <v>1150578.72</v>
      </c>
      <c r="M262" s="2" t="s">
        <v>9</v>
      </c>
    </row>
    <row r="263" spans="1:13" x14ac:dyDescent="0.35">
      <c r="A263" t="s">
        <v>485</v>
      </c>
      <c r="B263" t="s">
        <v>7</v>
      </c>
      <c r="C263" s="3" t="s">
        <v>52</v>
      </c>
      <c r="D263" s="4">
        <v>93210</v>
      </c>
      <c r="E263" s="2" t="s">
        <v>9</v>
      </c>
      <c r="F263" s="2" t="s">
        <v>23</v>
      </c>
      <c r="G263" s="15">
        <f>VLOOKUP(C263,'Bonus Rules'!B:G,3,FALSE)</f>
        <v>1.2E-2</v>
      </c>
      <c r="H263" s="15">
        <f>VLOOKUP(C263,'Bonus Rules'!B:G,3,)</f>
        <v>1.2E-2</v>
      </c>
      <c r="J263" s="10">
        <f t="shared" si="13"/>
        <v>1118520</v>
      </c>
      <c r="K263" s="10">
        <f t="shared" si="14"/>
        <v>13422.24</v>
      </c>
      <c r="L263" s="18">
        <f t="shared" si="15"/>
        <v>1131942.24</v>
      </c>
      <c r="M263" s="2" t="s">
        <v>9</v>
      </c>
    </row>
    <row r="264" spans="1:13" x14ac:dyDescent="0.35">
      <c r="A264" t="s">
        <v>545</v>
      </c>
      <c r="B264" t="s">
        <v>984</v>
      </c>
      <c r="C264" s="3" t="s">
        <v>22</v>
      </c>
      <c r="D264" s="4">
        <v>93160</v>
      </c>
      <c r="E264" s="2" t="s">
        <v>9</v>
      </c>
      <c r="F264" s="2" t="s">
        <v>27</v>
      </c>
      <c r="G264" s="15">
        <f>VLOOKUP(C264,'Bonus Rules'!B:G,4,FALSE)</f>
        <v>2.8000000000000001E-2</v>
      </c>
      <c r="H264" s="15">
        <f>VLOOKUP(C264,'Bonus Rules'!B:G,4,)</f>
        <v>2.8000000000000001E-2</v>
      </c>
      <c r="J264" s="10">
        <f t="shared" si="13"/>
        <v>1117920</v>
      </c>
      <c r="K264" s="10">
        <f t="shared" si="14"/>
        <v>31301.760000000002</v>
      </c>
      <c r="L264" s="18">
        <f t="shared" si="15"/>
        <v>1149221.76</v>
      </c>
      <c r="M264" s="2" t="s">
        <v>9</v>
      </c>
    </row>
    <row r="265" spans="1:13" x14ac:dyDescent="0.35">
      <c r="A265" t="s">
        <v>894</v>
      </c>
      <c r="B265" t="s">
        <v>12</v>
      </c>
      <c r="C265" s="3" t="s">
        <v>41</v>
      </c>
      <c r="D265" s="4">
        <v>93130</v>
      </c>
      <c r="E265" s="2" t="s">
        <v>20</v>
      </c>
      <c r="F265" s="2" t="s">
        <v>23</v>
      </c>
      <c r="G265" s="15">
        <f>VLOOKUP(C265,'Bonus Rules'!B:G,3,FALSE)</f>
        <v>1.9E-2</v>
      </c>
      <c r="H265" s="15">
        <f>VLOOKUP(C265,'Bonus Rules'!B:G,3,)</f>
        <v>1.9E-2</v>
      </c>
      <c r="J265" s="10">
        <f t="shared" si="13"/>
        <v>1117560</v>
      </c>
      <c r="K265" s="10">
        <f t="shared" si="14"/>
        <v>21233.64</v>
      </c>
      <c r="L265" s="18">
        <f t="shared" si="15"/>
        <v>1138793.6399999999</v>
      </c>
      <c r="M265" s="2" t="s">
        <v>20</v>
      </c>
    </row>
    <row r="266" spans="1:13" x14ac:dyDescent="0.35">
      <c r="A266" t="s">
        <v>705</v>
      </c>
      <c r="B266" t="s">
        <v>7</v>
      </c>
      <c r="C266" s="3" t="s">
        <v>19</v>
      </c>
      <c r="D266" s="4">
        <v>93080</v>
      </c>
      <c r="E266" s="2" t="s">
        <v>9</v>
      </c>
      <c r="F266" s="2" t="s">
        <v>27</v>
      </c>
      <c r="G266" s="15">
        <f>VLOOKUP(C266,'Bonus Rules'!B:G,4,FALSE)</f>
        <v>2.1000000000000001E-2</v>
      </c>
      <c r="H266" s="15">
        <f>VLOOKUP(C266,'Bonus Rules'!B:G,4,)</f>
        <v>2.1000000000000001E-2</v>
      </c>
      <c r="J266" s="10">
        <f t="shared" si="13"/>
        <v>1116960</v>
      </c>
      <c r="K266" s="10">
        <f t="shared" si="14"/>
        <v>23456.16</v>
      </c>
      <c r="L266" s="18">
        <f t="shared" si="15"/>
        <v>1140416.1599999999</v>
      </c>
      <c r="M266" s="2" t="s">
        <v>9</v>
      </c>
    </row>
    <row r="267" spans="1:13" x14ac:dyDescent="0.35">
      <c r="A267" t="s">
        <v>881</v>
      </c>
      <c r="B267" t="s">
        <v>7</v>
      </c>
      <c r="C267" s="3" t="s">
        <v>13</v>
      </c>
      <c r="D267" s="4">
        <v>92940</v>
      </c>
      <c r="E267" s="2" t="s">
        <v>9</v>
      </c>
      <c r="F267" s="2" t="s">
        <v>14</v>
      </c>
      <c r="G267" s="15">
        <f>VLOOKUP(C267,'Bonus Rules'!B:G,5,FALSE)</f>
        <v>4.2999999999999997E-2</v>
      </c>
      <c r="H267" s="15">
        <f>VLOOKUP(C267,'Bonus Rules'!B:G,5,)</f>
        <v>4.2999999999999997E-2</v>
      </c>
      <c r="J267" s="10">
        <f t="shared" si="13"/>
        <v>1115280</v>
      </c>
      <c r="K267" s="10">
        <f t="shared" si="14"/>
        <v>47957.039999999994</v>
      </c>
      <c r="L267" s="18">
        <f t="shared" si="15"/>
        <v>1163237.04</v>
      </c>
      <c r="M267" s="2" t="s">
        <v>9</v>
      </c>
    </row>
    <row r="268" spans="1:13" x14ac:dyDescent="0.35">
      <c r="A268" t="s">
        <v>888</v>
      </c>
      <c r="B268" t="s">
        <v>7</v>
      </c>
      <c r="C268" s="3" t="s">
        <v>26</v>
      </c>
      <c r="D268" s="4">
        <v>92870</v>
      </c>
      <c r="E268" s="2" t="s">
        <v>16</v>
      </c>
      <c r="F268" s="2" t="s">
        <v>27</v>
      </c>
      <c r="G268" s="15">
        <f>VLOOKUP(C268,'Bonus Rules'!B:G,4,FALSE)</f>
        <v>2.7E-2</v>
      </c>
      <c r="H268" s="15">
        <f>VLOOKUP(C268,'Bonus Rules'!B:G,4,)</f>
        <v>2.7E-2</v>
      </c>
      <c r="J268" s="10">
        <f t="shared" si="13"/>
        <v>1114440</v>
      </c>
      <c r="K268" s="10">
        <f t="shared" si="14"/>
        <v>30089.88</v>
      </c>
      <c r="L268" s="18">
        <f t="shared" si="15"/>
        <v>1144529.8799999999</v>
      </c>
      <c r="M268" s="2" t="s">
        <v>16</v>
      </c>
    </row>
    <row r="269" spans="1:13" x14ac:dyDescent="0.35">
      <c r="A269" t="s">
        <v>771</v>
      </c>
      <c r="B269" t="s">
        <v>12</v>
      </c>
      <c r="C269" s="3" t="s">
        <v>26</v>
      </c>
      <c r="D269" s="4">
        <v>92700</v>
      </c>
      <c r="E269" s="2" t="s">
        <v>20</v>
      </c>
      <c r="F269" s="2" t="s">
        <v>27</v>
      </c>
      <c r="G269" s="15">
        <f>VLOOKUP(C269,'Bonus Rules'!B:G,4,FALSE)</f>
        <v>2.7E-2</v>
      </c>
      <c r="H269" s="15">
        <f>VLOOKUP(C269,'Bonus Rules'!B:G,4,)</f>
        <v>2.7E-2</v>
      </c>
      <c r="J269" s="10">
        <f t="shared" si="13"/>
        <v>1112400</v>
      </c>
      <c r="K269" s="10">
        <f t="shared" si="14"/>
        <v>30034.799999999999</v>
      </c>
      <c r="L269" s="18">
        <f t="shared" si="15"/>
        <v>1142434.8</v>
      </c>
      <c r="M269" s="2" t="s">
        <v>20</v>
      </c>
    </row>
    <row r="270" spans="1:13" x14ac:dyDescent="0.35">
      <c r="A270" t="s">
        <v>165</v>
      </c>
      <c r="B270" t="s">
        <v>7</v>
      </c>
      <c r="C270" s="3" t="s">
        <v>49</v>
      </c>
      <c r="D270" s="4">
        <v>92500</v>
      </c>
      <c r="E270" s="2" t="s">
        <v>9</v>
      </c>
      <c r="F270" s="2" t="s">
        <v>14</v>
      </c>
      <c r="G270" s="15">
        <f>VLOOKUP(C270,'Bonus Rules'!B:G,5,FALSE)</f>
        <v>5.3999999999999999E-2</v>
      </c>
      <c r="H270" s="15">
        <f>VLOOKUP(C270,'Bonus Rules'!B:G,5,)</f>
        <v>5.3999999999999999E-2</v>
      </c>
      <c r="J270" s="10">
        <f t="shared" si="13"/>
        <v>1110000</v>
      </c>
      <c r="K270" s="10">
        <f t="shared" si="14"/>
        <v>59940</v>
      </c>
      <c r="L270" s="18">
        <f t="shared" si="15"/>
        <v>1169940</v>
      </c>
      <c r="M270" s="2" t="s">
        <v>9</v>
      </c>
    </row>
    <row r="271" spans="1:13" x14ac:dyDescent="0.35">
      <c r="A271" t="s">
        <v>302</v>
      </c>
      <c r="B271" t="s">
        <v>12</v>
      </c>
      <c r="C271" s="3" t="s">
        <v>26</v>
      </c>
      <c r="D271" s="4">
        <v>92470</v>
      </c>
      <c r="E271" s="2" t="s">
        <v>20</v>
      </c>
      <c r="F271" s="2" t="s">
        <v>27</v>
      </c>
      <c r="G271" s="15">
        <f>VLOOKUP(C271,'Bonus Rules'!B:G,4,FALSE)</f>
        <v>2.7E-2</v>
      </c>
      <c r="H271" s="15">
        <f>VLOOKUP(C271,'Bonus Rules'!B:G,4,)</f>
        <v>2.7E-2</v>
      </c>
      <c r="J271" s="10">
        <f t="shared" si="13"/>
        <v>1109640</v>
      </c>
      <c r="K271" s="10">
        <f t="shared" si="14"/>
        <v>29960.28</v>
      </c>
      <c r="L271" s="18">
        <f t="shared" si="15"/>
        <v>1139600.28</v>
      </c>
      <c r="M271" s="2" t="s">
        <v>20</v>
      </c>
    </row>
    <row r="272" spans="1:13" x14ac:dyDescent="0.35">
      <c r="A272" t="s">
        <v>609</v>
      </c>
      <c r="B272" t="s">
        <v>12</v>
      </c>
      <c r="C272" s="3" t="s">
        <v>49</v>
      </c>
      <c r="D272" s="4">
        <v>92450</v>
      </c>
      <c r="E272" s="2" t="s">
        <v>20</v>
      </c>
      <c r="F272" s="2" t="s">
        <v>17</v>
      </c>
      <c r="G272" s="15">
        <v>0</v>
      </c>
      <c r="H272" s="15">
        <v>0</v>
      </c>
      <c r="J272" s="10">
        <f t="shared" si="13"/>
        <v>1109400</v>
      </c>
      <c r="K272" s="10">
        <f t="shared" si="14"/>
        <v>0</v>
      </c>
      <c r="L272" s="18">
        <f t="shared" si="15"/>
        <v>1109400</v>
      </c>
      <c r="M272" s="2" t="s">
        <v>20</v>
      </c>
    </row>
    <row r="273" spans="1:13" x14ac:dyDescent="0.35">
      <c r="A273" t="s">
        <v>764</v>
      </c>
      <c r="B273" t="s">
        <v>12</v>
      </c>
      <c r="C273" s="3" t="s">
        <v>49</v>
      </c>
      <c r="D273" s="4">
        <v>92340</v>
      </c>
      <c r="E273" s="2" t="s">
        <v>20</v>
      </c>
      <c r="F273" s="2" t="s">
        <v>14</v>
      </c>
      <c r="G273" s="15">
        <f>VLOOKUP(C273,'Bonus Rules'!B:G,5,FALSE)</f>
        <v>5.3999999999999999E-2</v>
      </c>
      <c r="H273" s="15">
        <f>VLOOKUP(C273,'Bonus Rules'!B:G,5,)</f>
        <v>5.3999999999999999E-2</v>
      </c>
      <c r="J273" s="10">
        <f t="shared" si="13"/>
        <v>1108080</v>
      </c>
      <c r="K273" s="10">
        <f t="shared" si="14"/>
        <v>59836.32</v>
      </c>
      <c r="L273" s="18">
        <f t="shared" si="15"/>
        <v>1167916.32</v>
      </c>
      <c r="M273" s="2" t="s">
        <v>20</v>
      </c>
    </row>
    <row r="274" spans="1:13" x14ac:dyDescent="0.35">
      <c r="A274" t="s">
        <v>327</v>
      </c>
      <c r="B274" t="s">
        <v>7</v>
      </c>
      <c r="C274" s="3" t="s">
        <v>22</v>
      </c>
      <c r="D274" s="4">
        <v>92190</v>
      </c>
      <c r="E274" s="2" t="s">
        <v>16</v>
      </c>
      <c r="F274" s="2" t="s">
        <v>27</v>
      </c>
      <c r="G274" s="15">
        <f>VLOOKUP(C274,'Bonus Rules'!B:G,4,FALSE)</f>
        <v>2.8000000000000001E-2</v>
      </c>
      <c r="H274" s="15">
        <f>VLOOKUP(C274,'Bonus Rules'!B:G,4,)</f>
        <v>2.8000000000000001E-2</v>
      </c>
      <c r="J274" s="10">
        <f t="shared" si="13"/>
        <v>1106280</v>
      </c>
      <c r="K274" s="10">
        <f t="shared" si="14"/>
        <v>30975.84</v>
      </c>
      <c r="L274" s="18">
        <f t="shared" si="15"/>
        <v>1137255.8400000001</v>
      </c>
      <c r="M274" s="2" t="s">
        <v>16</v>
      </c>
    </row>
    <row r="275" spans="1:13" x14ac:dyDescent="0.35">
      <c r="A275" t="s">
        <v>327</v>
      </c>
      <c r="B275" t="s">
        <v>7</v>
      </c>
      <c r="C275" s="3" t="s">
        <v>22</v>
      </c>
      <c r="D275" s="4">
        <v>92190</v>
      </c>
      <c r="E275" s="2" t="s">
        <v>20</v>
      </c>
      <c r="F275" s="2" t="s">
        <v>17</v>
      </c>
      <c r="G275" s="15">
        <v>0</v>
      </c>
      <c r="H275" s="15">
        <v>0</v>
      </c>
      <c r="J275" s="10">
        <f t="shared" si="13"/>
        <v>1106280</v>
      </c>
      <c r="K275" s="10">
        <f t="shared" si="14"/>
        <v>0</v>
      </c>
      <c r="L275" s="18">
        <f t="shared" si="15"/>
        <v>1106280</v>
      </c>
      <c r="M275" s="2" t="s">
        <v>20</v>
      </c>
    </row>
    <row r="276" spans="1:13" x14ac:dyDescent="0.35">
      <c r="A276" t="s">
        <v>916</v>
      </c>
      <c r="B276" t="s">
        <v>7</v>
      </c>
      <c r="C276" s="3" t="s">
        <v>30</v>
      </c>
      <c r="D276" s="4">
        <v>92010</v>
      </c>
      <c r="E276" s="2" t="s">
        <v>16</v>
      </c>
      <c r="F276" s="2" t="s">
        <v>50</v>
      </c>
      <c r="G276" s="15">
        <f>VLOOKUP(C276,'Bonus Rules'!B:G,2,FALSE)</f>
        <v>5.0000000000000001E-3</v>
      </c>
      <c r="H276" s="15">
        <f>VLOOKUP(C276,'Bonus Rules'!B:G,2,)</f>
        <v>5.0000000000000001E-3</v>
      </c>
      <c r="J276" s="10">
        <f t="shared" si="13"/>
        <v>1104120</v>
      </c>
      <c r="K276" s="10">
        <f t="shared" si="14"/>
        <v>5520.6</v>
      </c>
      <c r="L276" s="18">
        <f t="shared" si="15"/>
        <v>1109640.6000000001</v>
      </c>
      <c r="M276" s="2" t="s">
        <v>16</v>
      </c>
    </row>
    <row r="277" spans="1:13" x14ac:dyDescent="0.35">
      <c r="A277" t="s">
        <v>786</v>
      </c>
      <c r="B277" t="s">
        <v>12</v>
      </c>
      <c r="C277" s="3" t="s">
        <v>36</v>
      </c>
      <c r="D277" s="4">
        <v>91930</v>
      </c>
      <c r="E277" s="2" t="s">
        <v>20</v>
      </c>
      <c r="F277" s="2" t="s">
        <v>27</v>
      </c>
      <c r="G277" s="15">
        <f>VLOOKUP(C277,'Bonus Rules'!B:G,4,FALSE)</f>
        <v>3.2000000000000001E-2</v>
      </c>
      <c r="H277" s="15">
        <f>VLOOKUP(C277,'Bonus Rules'!B:G,4,)</f>
        <v>3.2000000000000001E-2</v>
      </c>
      <c r="J277" s="10">
        <f t="shared" si="13"/>
        <v>1103160</v>
      </c>
      <c r="K277" s="10">
        <f t="shared" si="14"/>
        <v>35301.120000000003</v>
      </c>
      <c r="L277" s="18">
        <f t="shared" si="15"/>
        <v>1138461.1200000001</v>
      </c>
      <c r="M277" s="2" t="s">
        <v>20</v>
      </c>
    </row>
    <row r="278" spans="1:13" x14ac:dyDescent="0.35">
      <c r="A278" t="s">
        <v>224</v>
      </c>
      <c r="B278" t="s">
        <v>7</v>
      </c>
      <c r="C278" s="3" t="s">
        <v>52</v>
      </c>
      <c r="D278" s="4">
        <v>91500</v>
      </c>
      <c r="E278" s="2" t="s">
        <v>9</v>
      </c>
      <c r="F278" s="2" t="s">
        <v>23</v>
      </c>
      <c r="G278" s="15">
        <f>VLOOKUP(C278,'Bonus Rules'!B:G,3,FALSE)</f>
        <v>1.2E-2</v>
      </c>
      <c r="H278" s="15">
        <f>VLOOKUP(C278,'Bonus Rules'!B:G,3,)</f>
        <v>1.2E-2</v>
      </c>
      <c r="J278" s="10">
        <f t="shared" si="13"/>
        <v>1098000</v>
      </c>
      <c r="K278" s="10">
        <f t="shared" si="14"/>
        <v>13176</v>
      </c>
      <c r="L278" s="18">
        <f t="shared" si="15"/>
        <v>1111176</v>
      </c>
      <c r="M278" s="2" t="s">
        <v>9</v>
      </c>
    </row>
    <row r="279" spans="1:13" x14ac:dyDescent="0.35">
      <c r="A279" t="s">
        <v>815</v>
      </c>
      <c r="B279" t="s">
        <v>7</v>
      </c>
      <c r="C279" s="3" t="s">
        <v>65</v>
      </c>
      <c r="D279" s="4">
        <v>91360</v>
      </c>
      <c r="E279" s="2" t="s">
        <v>20</v>
      </c>
      <c r="F279" s="2" t="s">
        <v>27</v>
      </c>
      <c r="G279" s="15">
        <f>VLOOKUP(C279,'Bonus Rules'!B:G,4,FALSE)</f>
        <v>3.5000000000000003E-2</v>
      </c>
      <c r="H279" s="15">
        <f>VLOOKUP(C279,'Bonus Rules'!B:G,4,)</f>
        <v>3.5000000000000003E-2</v>
      </c>
      <c r="J279" s="10">
        <f t="shared" si="13"/>
        <v>1096320</v>
      </c>
      <c r="K279" s="10">
        <f t="shared" si="14"/>
        <v>38371.200000000004</v>
      </c>
      <c r="L279" s="18">
        <f t="shared" si="15"/>
        <v>1134691.2</v>
      </c>
      <c r="M279" s="2" t="s">
        <v>20</v>
      </c>
    </row>
    <row r="280" spans="1:13" x14ac:dyDescent="0.35">
      <c r="A280" t="s">
        <v>755</v>
      </c>
      <c r="B280" t="s">
        <v>7</v>
      </c>
      <c r="C280" s="3" t="s">
        <v>8</v>
      </c>
      <c r="D280" s="4">
        <v>91310</v>
      </c>
      <c r="E280" s="2" t="s">
        <v>16</v>
      </c>
      <c r="F280" s="2" t="s">
        <v>27</v>
      </c>
      <c r="G280" s="15">
        <f>VLOOKUP(C280,'Bonus Rules'!B:G,4,FALSE)</f>
        <v>2.1000000000000001E-2</v>
      </c>
      <c r="H280" s="15">
        <f>VLOOKUP(C280,'Bonus Rules'!B:G,4,)</f>
        <v>2.1000000000000001E-2</v>
      </c>
      <c r="J280" s="10">
        <f t="shared" si="13"/>
        <v>1095720</v>
      </c>
      <c r="K280" s="10">
        <f t="shared" si="14"/>
        <v>23010.120000000003</v>
      </c>
      <c r="L280" s="18">
        <f t="shared" si="15"/>
        <v>1118730.1200000001</v>
      </c>
      <c r="M280" s="2" t="s">
        <v>16</v>
      </c>
    </row>
    <row r="281" spans="1:13" x14ac:dyDescent="0.35">
      <c r="A281" t="s">
        <v>936</v>
      </c>
      <c r="B281" t="s">
        <v>984</v>
      </c>
      <c r="C281" s="3" t="s">
        <v>41</v>
      </c>
      <c r="D281" s="4">
        <v>91310</v>
      </c>
      <c r="E281" s="2" t="s">
        <v>20</v>
      </c>
      <c r="F281" s="2" t="s">
        <v>27</v>
      </c>
      <c r="G281" s="15">
        <f>VLOOKUP(C281,'Bonus Rules'!B:G,4,FALSE)</f>
        <v>0.04</v>
      </c>
      <c r="H281" s="15">
        <f>VLOOKUP(C281,'Bonus Rules'!B:G,4,)</f>
        <v>0.04</v>
      </c>
      <c r="J281" s="10">
        <f t="shared" si="13"/>
        <v>1095720</v>
      </c>
      <c r="K281" s="10">
        <f t="shared" si="14"/>
        <v>43828.800000000003</v>
      </c>
      <c r="L281" s="18">
        <f t="shared" si="15"/>
        <v>1139548.8</v>
      </c>
      <c r="M281" s="2" t="s">
        <v>20</v>
      </c>
    </row>
    <row r="282" spans="1:13" x14ac:dyDescent="0.35">
      <c r="A282" t="s">
        <v>544</v>
      </c>
      <c r="B282" t="s">
        <v>12</v>
      </c>
      <c r="C282" s="3" t="s">
        <v>33</v>
      </c>
      <c r="D282" s="4">
        <v>91190</v>
      </c>
      <c r="E282" s="2" t="s">
        <v>9</v>
      </c>
      <c r="F282" s="2" t="s">
        <v>23</v>
      </c>
      <c r="G282" s="15">
        <f>VLOOKUP(C282,'Bonus Rules'!B:G,3,FALSE)</f>
        <v>1.7999999999999999E-2</v>
      </c>
      <c r="H282" s="15">
        <f>VLOOKUP(C282,'Bonus Rules'!B:G,3,)</f>
        <v>1.7999999999999999E-2</v>
      </c>
      <c r="J282" s="10">
        <f t="shared" si="13"/>
        <v>1094280</v>
      </c>
      <c r="K282" s="10">
        <f t="shared" si="14"/>
        <v>19697.039999999997</v>
      </c>
      <c r="L282" s="18">
        <f t="shared" si="15"/>
        <v>1113977.04</v>
      </c>
      <c r="M282" s="2" t="s">
        <v>9</v>
      </c>
    </row>
    <row r="283" spans="1:13" x14ac:dyDescent="0.35">
      <c r="A283" t="s">
        <v>204</v>
      </c>
      <c r="B283" t="s">
        <v>7</v>
      </c>
      <c r="C283" s="3" t="s">
        <v>65</v>
      </c>
      <c r="D283" s="4">
        <v>91120</v>
      </c>
      <c r="E283" s="2" t="s">
        <v>20</v>
      </c>
      <c r="F283" s="2" t="s">
        <v>23</v>
      </c>
      <c r="G283" s="15">
        <f>VLOOKUP(C283,'Bonus Rules'!B:G,3,FALSE)</f>
        <v>1.2999999999999999E-2</v>
      </c>
      <c r="H283" s="15">
        <f>VLOOKUP(C283,'Bonus Rules'!B:G,3,)</f>
        <v>1.2999999999999999E-2</v>
      </c>
      <c r="J283" s="10">
        <f t="shared" si="13"/>
        <v>1093440</v>
      </c>
      <c r="K283" s="10">
        <f t="shared" si="14"/>
        <v>14214.72</v>
      </c>
      <c r="L283" s="18">
        <f t="shared" si="15"/>
        <v>1107654.72</v>
      </c>
      <c r="M283" s="2" t="s">
        <v>20</v>
      </c>
    </row>
    <row r="284" spans="1:13" x14ac:dyDescent="0.35">
      <c r="A284" t="s">
        <v>288</v>
      </c>
      <c r="B284" t="s">
        <v>7</v>
      </c>
      <c r="C284" s="3" t="s">
        <v>33</v>
      </c>
      <c r="D284" s="4">
        <v>90880</v>
      </c>
      <c r="E284" s="2" t="s">
        <v>20</v>
      </c>
      <c r="F284" s="2" t="s">
        <v>27</v>
      </c>
      <c r="G284" s="15">
        <f>VLOOKUP(C284,'Bonus Rules'!B:G,4,FALSE)</f>
        <v>2.4E-2</v>
      </c>
      <c r="H284" s="15">
        <f>VLOOKUP(C284,'Bonus Rules'!B:G,4,)</f>
        <v>2.4E-2</v>
      </c>
      <c r="J284" s="10">
        <f t="shared" si="13"/>
        <v>1090560</v>
      </c>
      <c r="K284" s="10">
        <f t="shared" si="14"/>
        <v>26173.440000000002</v>
      </c>
      <c r="L284" s="18">
        <f t="shared" si="15"/>
        <v>1116733.4399999999</v>
      </c>
      <c r="M284" s="2" t="s">
        <v>20</v>
      </c>
    </row>
    <row r="285" spans="1:13" x14ac:dyDescent="0.35">
      <c r="A285" t="s">
        <v>288</v>
      </c>
      <c r="B285" t="s">
        <v>7</v>
      </c>
      <c r="C285" s="3" t="s">
        <v>33</v>
      </c>
      <c r="D285" s="4">
        <v>90880</v>
      </c>
      <c r="E285" s="2" t="s">
        <v>16</v>
      </c>
      <c r="F285" s="2" t="s">
        <v>17</v>
      </c>
      <c r="G285" s="15">
        <v>0</v>
      </c>
      <c r="H285" s="15">
        <v>0</v>
      </c>
      <c r="J285" s="10">
        <f t="shared" si="13"/>
        <v>1090560</v>
      </c>
      <c r="K285" s="10">
        <f t="shared" si="14"/>
        <v>0</v>
      </c>
      <c r="L285" s="18">
        <f t="shared" si="15"/>
        <v>1090560</v>
      </c>
      <c r="M285" s="2" t="s">
        <v>16</v>
      </c>
    </row>
    <row r="286" spans="1:13" x14ac:dyDescent="0.35">
      <c r="A286" t="s">
        <v>120</v>
      </c>
      <c r="B286" t="s">
        <v>7</v>
      </c>
      <c r="C286" s="3" t="s">
        <v>13</v>
      </c>
      <c r="D286" s="4">
        <v>90800</v>
      </c>
      <c r="E286" s="2" t="s">
        <v>16</v>
      </c>
      <c r="F286" s="2" t="s">
        <v>27</v>
      </c>
      <c r="G286" s="15">
        <f>VLOOKUP(C286,'Bonus Rules'!B:G,4,FALSE)</f>
        <v>3.5000000000000003E-2</v>
      </c>
      <c r="H286" s="15">
        <f>VLOOKUP(C286,'Bonus Rules'!B:G,4,)</f>
        <v>3.5000000000000003E-2</v>
      </c>
      <c r="J286" s="10">
        <f t="shared" si="13"/>
        <v>1089600</v>
      </c>
      <c r="K286" s="10">
        <f t="shared" si="14"/>
        <v>38136</v>
      </c>
      <c r="L286" s="18">
        <f t="shared" si="15"/>
        <v>1127736</v>
      </c>
      <c r="M286" s="2" t="s">
        <v>16</v>
      </c>
    </row>
    <row r="287" spans="1:13" x14ac:dyDescent="0.35">
      <c r="A287" t="s">
        <v>334</v>
      </c>
      <c r="B287" t="s">
        <v>7</v>
      </c>
      <c r="C287" s="3" t="s">
        <v>19</v>
      </c>
      <c r="D287" s="4">
        <v>90700</v>
      </c>
      <c r="E287" s="2" t="s">
        <v>16</v>
      </c>
      <c r="F287" s="2" t="s">
        <v>50</v>
      </c>
      <c r="G287" s="15">
        <f>VLOOKUP(C287,'Bonus Rules'!B:G,2,FALSE)</f>
        <v>5.0000000000000001E-3</v>
      </c>
      <c r="H287" s="15">
        <f>VLOOKUP(C287,'Bonus Rules'!B:G,2,)</f>
        <v>5.0000000000000001E-3</v>
      </c>
      <c r="J287" s="10">
        <f t="shared" si="13"/>
        <v>1088400</v>
      </c>
      <c r="K287" s="10">
        <f t="shared" si="14"/>
        <v>5442</v>
      </c>
      <c r="L287" s="18">
        <f t="shared" si="15"/>
        <v>1093842</v>
      </c>
      <c r="M287" s="2" t="s">
        <v>16</v>
      </c>
    </row>
    <row r="288" spans="1:13" x14ac:dyDescent="0.35">
      <c r="A288" t="s">
        <v>503</v>
      </c>
      <c r="B288" t="s">
        <v>7</v>
      </c>
      <c r="C288" s="3" t="s">
        <v>13</v>
      </c>
      <c r="D288" s="4">
        <v>90530</v>
      </c>
      <c r="E288" s="2" t="s">
        <v>9</v>
      </c>
      <c r="F288" s="2" t="s">
        <v>50</v>
      </c>
      <c r="G288" s="15">
        <f>VLOOKUP(C288,'Bonus Rules'!B:G,2,FALSE)</f>
        <v>5.0000000000000001E-3</v>
      </c>
      <c r="H288" s="15">
        <f>VLOOKUP(C288,'Bonus Rules'!B:G,2,)</f>
        <v>5.0000000000000001E-3</v>
      </c>
      <c r="J288" s="10">
        <f t="shared" si="13"/>
        <v>1086360</v>
      </c>
      <c r="K288" s="10">
        <f t="shared" si="14"/>
        <v>5431.8</v>
      </c>
      <c r="L288" s="18">
        <f t="shared" si="15"/>
        <v>1091791.8</v>
      </c>
      <c r="M288" s="2" t="s">
        <v>9</v>
      </c>
    </row>
    <row r="289" spans="1:13" x14ac:dyDescent="0.35">
      <c r="A289" t="s">
        <v>675</v>
      </c>
      <c r="B289" t="s">
        <v>7</v>
      </c>
      <c r="C289" s="3" t="s">
        <v>19</v>
      </c>
      <c r="D289" s="4">
        <v>90340</v>
      </c>
      <c r="E289" s="2" t="s">
        <v>20</v>
      </c>
      <c r="F289" s="2" t="s">
        <v>27</v>
      </c>
      <c r="G289" s="15">
        <f>VLOOKUP(C289,'Bonus Rules'!B:G,4,FALSE)</f>
        <v>2.1000000000000001E-2</v>
      </c>
      <c r="H289" s="15">
        <f>VLOOKUP(C289,'Bonus Rules'!B:G,4,)</f>
        <v>2.1000000000000001E-2</v>
      </c>
      <c r="J289" s="10">
        <f t="shared" si="13"/>
        <v>1084080</v>
      </c>
      <c r="K289" s="10">
        <f t="shared" si="14"/>
        <v>22765.68</v>
      </c>
      <c r="L289" s="18">
        <f t="shared" si="15"/>
        <v>1106845.68</v>
      </c>
      <c r="M289" s="2" t="s">
        <v>20</v>
      </c>
    </row>
    <row r="290" spans="1:13" x14ac:dyDescent="0.35">
      <c r="A290" t="s">
        <v>941</v>
      </c>
      <c r="B290" t="s">
        <v>12</v>
      </c>
      <c r="C290" s="3" t="s">
        <v>33</v>
      </c>
      <c r="D290" s="4">
        <v>90240</v>
      </c>
      <c r="E290" s="2" t="s">
        <v>16</v>
      </c>
      <c r="F290" s="2" t="s">
        <v>23</v>
      </c>
      <c r="G290" s="15">
        <f>VLOOKUP(C290,'Bonus Rules'!B:G,3,FALSE)</f>
        <v>1.7999999999999999E-2</v>
      </c>
      <c r="H290" s="15">
        <f>VLOOKUP(C290,'Bonus Rules'!B:G,3,)</f>
        <v>1.7999999999999999E-2</v>
      </c>
      <c r="J290" s="10">
        <f t="shared" si="13"/>
        <v>1082880</v>
      </c>
      <c r="K290" s="10">
        <f t="shared" si="14"/>
        <v>19491.84</v>
      </c>
      <c r="L290" s="18">
        <f t="shared" si="15"/>
        <v>1102371.8400000001</v>
      </c>
      <c r="M290" s="2" t="s">
        <v>16</v>
      </c>
    </row>
    <row r="291" spans="1:13" x14ac:dyDescent="0.35">
      <c r="A291" t="s">
        <v>845</v>
      </c>
      <c r="B291" t="s">
        <v>12</v>
      </c>
      <c r="C291" s="3" t="s">
        <v>41</v>
      </c>
      <c r="D291" s="4">
        <v>90150</v>
      </c>
      <c r="E291" s="2" t="s">
        <v>16</v>
      </c>
      <c r="F291" s="2" t="s">
        <v>10</v>
      </c>
      <c r="G291" s="15">
        <f>VLOOKUP(C291,'Bonus Rules'!B:G,6,FALSE)</f>
        <v>6.3E-2</v>
      </c>
      <c r="H291" s="15">
        <f>VLOOKUP(C291,'Bonus Rules'!B:G,6,)</f>
        <v>6.3E-2</v>
      </c>
      <c r="J291" s="10">
        <f t="shared" si="13"/>
        <v>1081800</v>
      </c>
      <c r="K291" s="10">
        <f t="shared" si="14"/>
        <v>68153.399999999994</v>
      </c>
      <c r="L291" s="18">
        <f t="shared" si="15"/>
        <v>1149953.3999999999</v>
      </c>
      <c r="M291" s="2" t="s">
        <v>16</v>
      </c>
    </row>
    <row r="292" spans="1:13" x14ac:dyDescent="0.35">
      <c r="A292" t="s">
        <v>448</v>
      </c>
      <c r="B292" t="s">
        <v>7</v>
      </c>
      <c r="C292" s="3" t="s">
        <v>65</v>
      </c>
      <c r="D292" s="4">
        <v>90130</v>
      </c>
      <c r="E292" s="2" t="s">
        <v>20</v>
      </c>
      <c r="F292" s="2" t="s">
        <v>14</v>
      </c>
      <c r="G292" s="15">
        <f>VLOOKUP(C292,'Bonus Rules'!B:G,5,FALSE)</f>
        <v>5.8000000000000003E-2</v>
      </c>
      <c r="H292" s="15">
        <f>VLOOKUP(C292,'Bonus Rules'!B:G,5,)</f>
        <v>5.8000000000000003E-2</v>
      </c>
      <c r="J292" s="10">
        <f t="shared" si="13"/>
        <v>1081560</v>
      </c>
      <c r="K292" s="10">
        <f t="shared" si="14"/>
        <v>62730.48</v>
      </c>
      <c r="L292" s="18">
        <f t="shared" si="15"/>
        <v>1144290.48</v>
      </c>
      <c r="M292" s="2" t="s">
        <v>20</v>
      </c>
    </row>
    <row r="293" spans="1:13" x14ac:dyDescent="0.35">
      <c r="A293" t="s">
        <v>128</v>
      </c>
      <c r="B293" t="s">
        <v>7</v>
      </c>
      <c r="C293" s="3" t="s">
        <v>22</v>
      </c>
      <c r="D293" s="4">
        <v>90080</v>
      </c>
      <c r="E293" s="2" t="s">
        <v>20</v>
      </c>
      <c r="F293" s="2" t="s">
        <v>27</v>
      </c>
      <c r="G293" s="15">
        <f>VLOOKUP(C293,'Bonus Rules'!B:G,4,FALSE)</f>
        <v>2.8000000000000001E-2</v>
      </c>
      <c r="H293" s="15">
        <f>VLOOKUP(C293,'Bonus Rules'!B:G,4,)</f>
        <v>2.8000000000000001E-2</v>
      </c>
      <c r="J293" s="10">
        <f t="shared" si="13"/>
        <v>1080960</v>
      </c>
      <c r="K293" s="10">
        <f t="shared" si="14"/>
        <v>30266.880000000001</v>
      </c>
      <c r="L293" s="18">
        <f t="shared" si="15"/>
        <v>1111226.8799999999</v>
      </c>
      <c r="M293" s="2" t="s">
        <v>20</v>
      </c>
    </row>
    <row r="294" spans="1:13" x14ac:dyDescent="0.35">
      <c r="A294" t="s">
        <v>445</v>
      </c>
      <c r="B294" t="s">
        <v>7</v>
      </c>
      <c r="C294" s="3" t="s">
        <v>36</v>
      </c>
      <c r="D294" s="4">
        <v>89960</v>
      </c>
      <c r="E294" s="2" t="s">
        <v>9</v>
      </c>
      <c r="F294" s="2" t="s">
        <v>23</v>
      </c>
      <c r="G294" s="15">
        <f>VLOOKUP(C294,'Bonus Rules'!B:G,3,FALSE)</f>
        <v>0.01</v>
      </c>
      <c r="H294" s="15">
        <f>VLOOKUP(C294,'Bonus Rules'!B:G,3,)</f>
        <v>0.01</v>
      </c>
      <c r="J294" s="10">
        <f t="shared" si="13"/>
        <v>1079520</v>
      </c>
      <c r="K294" s="10">
        <f t="shared" si="14"/>
        <v>10795.2</v>
      </c>
      <c r="L294" s="18">
        <f t="shared" si="15"/>
        <v>1090315.2</v>
      </c>
      <c r="M294" s="2" t="s">
        <v>9</v>
      </c>
    </row>
    <row r="295" spans="1:13" x14ac:dyDescent="0.35">
      <c r="A295" t="s">
        <v>693</v>
      </c>
      <c r="B295" t="s">
        <v>7</v>
      </c>
      <c r="C295" s="3" t="s">
        <v>19</v>
      </c>
      <c r="D295" s="4">
        <v>89840</v>
      </c>
      <c r="E295" s="2" t="s">
        <v>16</v>
      </c>
      <c r="F295" s="2" t="s">
        <v>10</v>
      </c>
      <c r="G295" s="15">
        <f>VLOOKUP(C295,'Bonus Rules'!B:G,6,FALSE)</f>
        <v>6.4000000000000001E-2</v>
      </c>
      <c r="H295" s="15">
        <f>VLOOKUP(C295,'Bonus Rules'!B:G,6,)</f>
        <v>6.4000000000000001E-2</v>
      </c>
      <c r="J295" s="10">
        <f t="shared" si="13"/>
        <v>1078080</v>
      </c>
      <c r="K295" s="10">
        <f t="shared" si="14"/>
        <v>68997.119999999995</v>
      </c>
      <c r="L295" s="18">
        <f t="shared" si="15"/>
        <v>1147077.1200000001</v>
      </c>
      <c r="M295" s="2" t="s">
        <v>16</v>
      </c>
    </row>
    <row r="296" spans="1:13" x14ac:dyDescent="0.35">
      <c r="A296" t="s">
        <v>223</v>
      </c>
      <c r="B296" t="s">
        <v>12</v>
      </c>
      <c r="C296" s="3" t="s">
        <v>36</v>
      </c>
      <c r="D296" s="4">
        <v>89830</v>
      </c>
      <c r="E296" s="2" t="s">
        <v>20</v>
      </c>
      <c r="F296" s="2" t="s">
        <v>10</v>
      </c>
      <c r="G296" s="15">
        <f>VLOOKUP(C296,'Bonus Rules'!B:G,6,FALSE)</f>
        <v>6.2E-2</v>
      </c>
      <c r="H296" s="15">
        <f>VLOOKUP(C296,'Bonus Rules'!B:G,6,)</f>
        <v>6.2E-2</v>
      </c>
      <c r="J296" s="10">
        <f t="shared" si="13"/>
        <v>1077960</v>
      </c>
      <c r="K296" s="10">
        <f t="shared" si="14"/>
        <v>66833.52</v>
      </c>
      <c r="L296" s="18">
        <f t="shared" si="15"/>
        <v>1144793.52</v>
      </c>
      <c r="M296" s="2" t="s">
        <v>20</v>
      </c>
    </row>
    <row r="297" spans="1:13" x14ac:dyDescent="0.35">
      <c r="A297" t="s">
        <v>558</v>
      </c>
      <c r="B297" t="s">
        <v>12</v>
      </c>
      <c r="C297" s="3" t="s">
        <v>30</v>
      </c>
      <c r="D297" s="4">
        <v>89690</v>
      </c>
      <c r="E297" s="2" t="s">
        <v>20</v>
      </c>
      <c r="F297" s="2" t="s">
        <v>14</v>
      </c>
      <c r="G297" s="15">
        <f>VLOOKUP(C297,'Bonus Rules'!B:G,5,FALSE)</f>
        <v>5.2999999999999999E-2</v>
      </c>
      <c r="H297" s="15">
        <f>VLOOKUP(C297,'Bonus Rules'!B:G,5,)</f>
        <v>5.2999999999999999E-2</v>
      </c>
      <c r="J297" s="10">
        <f t="shared" si="13"/>
        <v>1076280</v>
      </c>
      <c r="K297" s="10">
        <f t="shared" si="14"/>
        <v>57042.84</v>
      </c>
      <c r="L297" s="18">
        <f t="shared" si="15"/>
        <v>1133322.8400000001</v>
      </c>
      <c r="M297" s="2" t="s">
        <v>20</v>
      </c>
    </row>
    <row r="298" spans="1:13" x14ac:dyDescent="0.35">
      <c r="A298" t="s">
        <v>558</v>
      </c>
      <c r="B298" t="s">
        <v>12</v>
      </c>
      <c r="C298" s="3" t="s">
        <v>30</v>
      </c>
      <c r="D298" s="4">
        <v>89690</v>
      </c>
      <c r="E298" s="2" t="s">
        <v>20</v>
      </c>
      <c r="F298" s="2" t="s">
        <v>17</v>
      </c>
      <c r="G298" s="15">
        <v>0</v>
      </c>
      <c r="H298" s="15">
        <v>0</v>
      </c>
      <c r="J298" s="10">
        <f t="shared" si="13"/>
        <v>1076280</v>
      </c>
      <c r="K298" s="10">
        <f t="shared" si="14"/>
        <v>0</v>
      </c>
      <c r="L298" s="18">
        <f t="shared" si="15"/>
        <v>1076280</v>
      </c>
      <c r="M298" s="2" t="s">
        <v>20</v>
      </c>
    </row>
    <row r="299" spans="1:13" x14ac:dyDescent="0.35">
      <c r="A299" t="s">
        <v>114</v>
      </c>
      <c r="B299" t="s">
        <v>7</v>
      </c>
      <c r="C299" s="3" t="s">
        <v>65</v>
      </c>
      <c r="D299" s="4">
        <v>89610</v>
      </c>
      <c r="E299" s="2" t="s">
        <v>9</v>
      </c>
      <c r="F299" s="2" t="s">
        <v>14</v>
      </c>
      <c r="G299" s="15">
        <f>VLOOKUP(C299,'Bonus Rules'!B:G,5,FALSE)</f>
        <v>5.8000000000000003E-2</v>
      </c>
      <c r="H299" s="15">
        <f>VLOOKUP(C299,'Bonus Rules'!B:G,5,)</f>
        <v>5.8000000000000003E-2</v>
      </c>
      <c r="J299" s="10">
        <f t="shared" si="13"/>
        <v>1075320</v>
      </c>
      <c r="K299" s="10">
        <f t="shared" si="14"/>
        <v>62368.560000000005</v>
      </c>
      <c r="L299" s="18">
        <f t="shared" si="15"/>
        <v>1137688.56</v>
      </c>
      <c r="M299" s="2" t="s">
        <v>9</v>
      </c>
    </row>
    <row r="300" spans="1:13" x14ac:dyDescent="0.35">
      <c r="A300" t="s">
        <v>114</v>
      </c>
      <c r="B300" t="s">
        <v>7</v>
      </c>
      <c r="C300" s="3" t="s">
        <v>65</v>
      </c>
      <c r="D300" s="4">
        <v>89610</v>
      </c>
      <c r="E300" s="2" t="s">
        <v>20</v>
      </c>
      <c r="F300" s="2" t="s">
        <v>10</v>
      </c>
      <c r="G300" s="15">
        <f>VLOOKUP(C300,'Bonus Rules'!B:G,6,FALSE)</f>
        <v>9.9000000000000005E-2</v>
      </c>
      <c r="H300" s="15">
        <f>VLOOKUP(C300,'Bonus Rules'!B:G,6,)</f>
        <v>9.9000000000000005E-2</v>
      </c>
      <c r="J300" s="10">
        <f t="shared" si="13"/>
        <v>1075320</v>
      </c>
      <c r="K300" s="10">
        <f t="shared" si="14"/>
        <v>106456.68000000001</v>
      </c>
      <c r="L300" s="18">
        <f t="shared" si="15"/>
        <v>1181776.68</v>
      </c>
      <c r="M300" s="2" t="s">
        <v>20</v>
      </c>
    </row>
    <row r="301" spans="1:13" x14ac:dyDescent="0.35">
      <c r="A301" t="s">
        <v>711</v>
      </c>
      <c r="B301" t="s">
        <v>12</v>
      </c>
      <c r="C301" s="3" t="s">
        <v>19</v>
      </c>
      <c r="D301" s="4">
        <v>89360</v>
      </c>
      <c r="E301" s="2" t="s">
        <v>16</v>
      </c>
      <c r="F301" s="2" t="s">
        <v>14</v>
      </c>
      <c r="G301" s="15">
        <f>VLOOKUP(C301,'Bonus Rules'!B:G,5,FALSE)</f>
        <v>5.3999999999999999E-2</v>
      </c>
      <c r="H301" s="15">
        <f>VLOOKUP(C301,'Bonus Rules'!B:G,5,)</f>
        <v>5.3999999999999999E-2</v>
      </c>
      <c r="J301" s="10">
        <f t="shared" si="13"/>
        <v>1072320</v>
      </c>
      <c r="K301" s="10">
        <f t="shared" si="14"/>
        <v>57905.279999999999</v>
      </c>
      <c r="L301" s="18">
        <f t="shared" si="15"/>
        <v>1130225.28</v>
      </c>
      <c r="M301" s="2" t="s">
        <v>16</v>
      </c>
    </row>
    <row r="302" spans="1:13" x14ac:dyDescent="0.35">
      <c r="A302" t="s">
        <v>713</v>
      </c>
      <c r="B302" t="s">
        <v>7</v>
      </c>
      <c r="C302" s="3" t="s">
        <v>33</v>
      </c>
      <c r="D302" s="4">
        <v>89160</v>
      </c>
      <c r="E302" s="2" t="s">
        <v>16</v>
      </c>
      <c r="F302" s="2" t="s">
        <v>27</v>
      </c>
      <c r="G302" s="15">
        <f>VLOOKUP(C302,'Bonus Rules'!B:G,4,FALSE)</f>
        <v>2.4E-2</v>
      </c>
      <c r="H302" s="15">
        <f>VLOOKUP(C302,'Bonus Rules'!B:G,4,)</f>
        <v>2.4E-2</v>
      </c>
      <c r="J302" s="10">
        <f t="shared" si="13"/>
        <v>1069920</v>
      </c>
      <c r="K302" s="10">
        <f t="shared" si="14"/>
        <v>25678.080000000002</v>
      </c>
      <c r="L302" s="18">
        <f t="shared" si="15"/>
        <v>1095598.0800000001</v>
      </c>
      <c r="M302" s="2" t="s">
        <v>16</v>
      </c>
    </row>
    <row r="303" spans="1:13" x14ac:dyDescent="0.35">
      <c r="A303" t="s">
        <v>713</v>
      </c>
      <c r="B303" t="s">
        <v>7</v>
      </c>
      <c r="C303" s="3" t="s">
        <v>33</v>
      </c>
      <c r="D303" s="4">
        <v>89160</v>
      </c>
      <c r="E303" s="2" t="s">
        <v>9</v>
      </c>
      <c r="F303" s="2" t="s">
        <v>14</v>
      </c>
      <c r="G303" s="15">
        <f>VLOOKUP(C303,'Bonus Rules'!B:G,5,FALSE)</f>
        <v>0.05</v>
      </c>
      <c r="H303" s="15">
        <f>VLOOKUP(C303,'Bonus Rules'!B:G,5,)</f>
        <v>0.05</v>
      </c>
      <c r="J303" s="10">
        <f t="shared" si="13"/>
        <v>1069920</v>
      </c>
      <c r="K303" s="10">
        <f t="shared" si="14"/>
        <v>53496</v>
      </c>
      <c r="L303" s="18">
        <f t="shared" si="15"/>
        <v>1123416</v>
      </c>
      <c r="M303" s="2" t="s">
        <v>9</v>
      </c>
    </row>
    <row r="304" spans="1:13" x14ac:dyDescent="0.35">
      <c r="A304" t="s">
        <v>179</v>
      </c>
      <c r="B304" t="s">
        <v>7</v>
      </c>
      <c r="C304" s="3" t="s">
        <v>52</v>
      </c>
      <c r="D304" s="4">
        <v>89120</v>
      </c>
      <c r="E304" s="2" t="s">
        <v>9</v>
      </c>
      <c r="F304" s="2" t="s">
        <v>14</v>
      </c>
      <c r="G304" s="15">
        <f>VLOOKUP(C304,'Bonus Rules'!B:G,5,FALSE)</f>
        <v>5.8000000000000003E-2</v>
      </c>
      <c r="H304" s="15">
        <f>VLOOKUP(C304,'Bonus Rules'!B:G,5,)</f>
        <v>5.8000000000000003E-2</v>
      </c>
      <c r="J304" s="10">
        <f t="shared" si="13"/>
        <v>1069440</v>
      </c>
      <c r="K304" s="10">
        <f t="shared" si="14"/>
        <v>62027.520000000004</v>
      </c>
      <c r="L304" s="18">
        <f t="shared" si="15"/>
        <v>1131467.52</v>
      </c>
      <c r="M304" s="2" t="s">
        <v>9</v>
      </c>
    </row>
    <row r="305" spans="1:13" x14ac:dyDescent="0.35">
      <c r="A305" t="s">
        <v>368</v>
      </c>
      <c r="B305" t="s">
        <v>7</v>
      </c>
      <c r="C305" s="3" t="s">
        <v>65</v>
      </c>
      <c r="D305" s="4">
        <v>89090</v>
      </c>
      <c r="E305" s="2" t="s">
        <v>20</v>
      </c>
      <c r="F305" s="2" t="s">
        <v>14</v>
      </c>
      <c r="G305" s="15">
        <f>VLOOKUP(C305,'Bonus Rules'!B:G,5,FALSE)</f>
        <v>5.8000000000000003E-2</v>
      </c>
      <c r="H305" s="15">
        <f>VLOOKUP(C305,'Bonus Rules'!B:G,5,)</f>
        <v>5.8000000000000003E-2</v>
      </c>
      <c r="J305" s="10">
        <f t="shared" si="13"/>
        <v>1069080</v>
      </c>
      <c r="K305" s="10">
        <f t="shared" si="14"/>
        <v>62006.640000000007</v>
      </c>
      <c r="L305" s="18">
        <f t="shared" si="15"/>
        <v>1131086.6399999999</v>
      </c>
      <c r="M305" s="2" t="s">
        <v>20</v>
      </c>
    </row>
    <row r="306" spans="1:13" x14ac:dyDescent="0.35">
      <c r="A306" t="s">
        <v>679</v>
      </c>
      <c r="B306" t="s">
        <v>7</v>
      </c>
      <c r="C306" s="3" t="s">
        <v>19</v>
      </c>
      <c r="D306" s="4">
        <v>89020</v>
      </c>
      <c r="E306" s="2" t="s">
        <v>9</v>
      </c>
      <c r="F306" s="2" t="s">
        <v>27</v>
      </c>
      <c r="G306" s="15">
        <f>VLOOKUP(C306,'Bonus Rules'!B:G,4,FALSE)</f>
        <v>2.1000000000000001E-2</v>
      </c>
      <c r="H306" s="15">
        <f>VLOOKUP(C306,'Bonus Rules'!B:G,4,)</f>
        <v>2.1000000000000001E-2</v>
      </c>
      <c r="J306" s="10">
        <f t="shared" si="13"/>
        <v>1068240</v>
      </c>
      <c r="K306" s="10">
        <f t="shared" si="14"/>
        <v>22433.040000000001</v>
      </c>
      <c r="L306" s="18">
        <f t="shared" si="15"/>
        <v>1090673.04</v>
      </c>
      <c r="M306" s="2" t="s">
        <v>9</v>
      </c>
    </row>
    <row r="307" spans="1:13" x14ac:dyDescent="0.35">
      <c r="A307" t="s">
        <v>111</v>
      </c>
      <c r="B307" t="s">
        <v>7</v>
      </c>
      <c r="C307" s="3" t="s">
        <v>30</v>
      </c>
      <c r="D307" s="4">
        <v>88690</v>
      </c>
      <c r="E307" s="2" t="s">
        <v>9</v>
      </c>
      <c r="F307" s="2" t="s">
        <v>23</v>
      </c>
      <c r="G307" s="15">
        <f>VLOOKUP(C307,'Bonus Rules'!B:G,3,FALSE)</f>
        <v>1.4999999999999999E-2</v>
      </c>
      <c r="H307" s="15">
        <f>VLOOKUP(C307,'Bonus Rules'!B:G,3,)</f>
        <v>1.4999999999999999E-2</v>
      </c>
      <c r="J307" s="10">
        <f t="shared" si="13"/>
        <v>1064280</v>
      </c>
      <c r="K307" s="10">
        <f t="shared" si="14"/>
        <v>15964.199999999999</v>
      </c>
      <c r="L307" s="18">
        <f t="shared" si="15"/>
        <v>1080244.2</v>
      </c>
      <c r="M307" s="2" t="s">
        <v>9</v>
      </c>
    </row>
    <row r="308" spans="1:13" x14ac:dyDescent="0.35">
      <c r="A308" t="s">
        <v>330</v>
      </c>
      <c r="B308" t="s">
        <v>12</v>
      </c>
      <c r="C308" s="3" t="s">
        <v>30</v>
      </c>
      <c r="D308" s="4">
        <v>88690</v>
      </c>
      <c r="E308" s="2" t="s">
        <v>9</v>
      </c>
      <c r="F308" s="2" t="s">
        <v>17</v>
      </c>
      <c r="G308" s="15">
        <v>0</v>
      </c>
      <c r="H308" s="15">
        <v>0</v>
      </c>
      <c r="J308" s="10">
        <f t="shared" si="13"/>
        <v>1064280</v>
      </c>
      <c r="K308" s="10">
        <f t="shared" si="14"/>
        <v>0</v>
      </c>
      <c r="L308" s="18">
        <f t="shared" si="15"/>
        <v>1064280</v>
      </c>
      <c r="M308" s="2" t="s">
        <v>9</v>
      </c>
    </row>
    <row r="309" spans="1:13" x14ac:dyDescent="0.35">
      <c r="A309" t="s">
        <v>111</v>
      </c>
      <c r="B309" t="s">
        <v>7</v>
      </c>
      <c r="C309" s="3" t="s">
        <v>30</v>
      </c>
      <c r="D309" s="4">
        <v>88690</v>
      </c>
      <c r="E309" s="2" t="s">
        <v>16</v>
      </c>
      <c r="F309" s="2" t="s">
        <v>10</v>
      </c>
      <c r="G309" s="15">
        <f>VLOOKUP(C309,'Bonus Rules'!B:G,6,FALSE)</f>
        <v>7.1999999999999995E-2</v>
      </c>
      <c r="H309" s="15">
        <f>VLOOKUP(C309,'Bonus Rules'!B:G,6,)</f>
        <v>7.1999999999999995E-2</v>
      </c>
      <c r="J309" s="10">
        <f t="shared" si="13"/>
        <v>1064280</v>
      </c>
      <c r="K309" s="10">
        <f t="shared" si="14"/>
        <v>76628.159999999989</v>
      </c>
      <c r="L309" s="18">
        <f t="shared" si="15"/>
        <v>1140908.1599999999</v>
      </c>
      <c r="M309" s="2" t="s">
        <v>16</v>
      </c>
    </row>
    <row r="310" spans="1:13" x14ac:dyDescent="0.35">
      <c r="A310" t="s">
        <v>925</v>
      </c>
      <c r="B310" t="s">
        <v>984</v>
      </c>
      <c r="C310" s="3" t="s">
        <v>8</v>
      </c>
      <c r="D310" s="4">
        <v>88590</v>
      </c>
      <c r="E310" s="2" t="s">
        <v>16</v>
      </c>
      <c r="F310" s="2" t="s">
        <v>27</v>
      </c>
      <c r="G310" s="15">
        <f>VLOOKUP(C310,'Bonus Rules'!B:G,4,FALSE)</f>
        <v>2.1000000000000001E-2</v>
      </c>
      <c r="H310" s="15">
        <f>VLOOKUP(C310,'Bonus Rules'!B:G,4,)</f>
        <v>2.1000000000000001E-2</v>
      </c>
      <c r="J310" s="10">
        <f t="shared" si="13"/>
        <v>1063080</v>
      </c>
      <c r="K310" s="10">
        <f t="shared" si="14"/>
        <v>22324.68</v>
      </c>
      <c r="L310" s="18">
        <f t="shared" si="15"/>
        <v>1085404.68</v>
      </c>
      <c r="M310" s="2" t="s">
        <v>16</v>
      </c>
    </row>
    <row r="311" spans="1:13" x14ac:dyDescent="0.35">
      <c r="A311" t="s">
        <v>161</v>
      </c>
      <c r="B311" t="s">
        <v>7</v>
      </c>
      <c r="C311" s="3" t="s">
        <v>33</v>
      </c>
      <c r="D311" s="4">
        <v>88510</v>
      </c>
      <c r="E311" s="2" t="s">
        <v>9</v>
      </c>
      <c r="F311" s="2" t="s">
        <v>27</v>
      </c>
      <c r="G311" s="15">
        <f>VLOOKUP(C311,'Bonus Rules'!B:G,4,FALSE)</f>
        <v>2.4E-2</v>
      </c>
      <c r="H311" s="15">
        <f>VLOOKUP(C311,'Bonus Rules'!B:G,4,)</f>
        <v>2.4E-2</v>
      </c>
      <c r="J311" s="10">
        <f t="shared" si="13"/>
        <v>1062120</v>
      </c>
      <c r="K311" s="10">
        <f t="shared" si="14"/>
        <v>25490.880000000001</v>
      </c>
      <c r="L311" s="18">
        <f t="shared" si="15"/>
        <v>1087610.8799999999</v>
      </c>
      <c r="M311" s="2" t="s">
        <v>9</v>
      </c>
    </row>
    <row r="312" spans="1:13" x14ac:dyDescent="0.35">
      <c r="A312" t="s">
        <v>161</v>
      </c>
      <c r="B312" t="s">
        <v>7</v>
      </c>
      <c r="C312" s="3" t="s">
        <v>33</v>
      </c>
      <c r="D312" s="4">
        <v>88510</v>
      </c>
      <c r="E312" s="2" t="s">
        <v>20</v>
      </c>
      <c r="F312" s="2" t="s">
        <v>23</v>
      </c>
      <c r="G312" s="15">
        <f>VLOOKUP(C312,'Bonus Rules'!B:G,3,FALSE)</f>
        <v>1.7999999999999999E-2</v>
      </c>
      <c r="H312" s="15">
        <f>VLOOKUP(C312,'Bonus Rules'!B:G,3,)</f>
        <v>1.7999999999999999E-2</v>
      </c>
      <c r="J312" s="10">
        <f t="shared" si="13"/>
        <v>1062120</v>
      </c>
      <c r="K312" s="10">
        <f t="shared" si="14"/>
        <v>19118.16</v>
      </c>
      <c r="L312" s="18">
        <f t="shared" si="15"/>
        <v>1081238.1599999999</v>
      </c>
      <c r="M312" s="2" t="s">
        <v>20</v>
      </c>
    </row>
    <row r="313" spans="1:13" x14ac:dyDescent="0.35">
      <c r="A313" t="s">
        <v>885</v>
      </c>
      <c r="B313" t="s">
        <v>12</v>
      </c>
      <c r="C313" s="3" t="s">
        <v>13</v>
      </c>
      <c r="D313" s="4">
        <v>88430</v>
      </c>
      <c r="E313" s="2" t="s">
        <v>9</v>
      </c>
      <c r="F313" s="2" t="s">
        <v>27</v>
      </c>
      <c r="G313" s="15">
        <f>VLOOKUP(C313,'Bonus Rules'!B:G,4,FALSE)</f>
        <v>3.5000000000000003E-2</v>
      </c>
      <c r="H313" s="15">
        <f>VLOOKUP(C313,'Bonus Rules'!B:G,4,)</f>
        <v>3.5000000000000003E-2</v>
      </c>
      <c r="J313" s="10">
        <f t="shared" si="13"/>
        <v>1061160</v>
      </c>
      <c r="K313" s="10">
        <f t="shared" si="14"/>
        <v>37140.600000000006</v>
      </c>
      <c r="L313" s="18">
        <f t="shared" si="15"/>
        <v>1098300.6000000001</v>
      </c>
      <c r="M313" s="2" t="s">
        <v>9</v>
      </c>
    </row>
    <row r="314" spans="1:13" x14ac:dyDescent="0.35">
      <c r="A314" t="s">
        <v>34</v>
      </c>
      <c r="B314" t="s">
        <v>7</v>
      </c>
      <c r="C314" s="3" t="s">
        <v>8</v>
      </c>
      <c r="D314" s="4">
        <v>88380</v>
      </c>
      <c r="E314" s="2" t="s">
        <v>20</v>
      </c>
      <c r="F314" s="2" t="s">
        <v>27</v>
      </c>
      <c r="G314" s="15">
        <f>VLOOKUP(C314,'Bonus Rules'!B:G,4,FALSE)</f>
        <v>2.1000000000000001E-2</v>
      </c>
      <c r="H314" s="15">
        <f>VLOOKUP(C314,'Bonus Rules'!B:G,4,)</f>
        <v>2.1000000000000001E-2</v>
      </c>
      <c r="J314" s="10">
        <f t="shared" si="13"/>
        <v>1060560</v>
      </c>
      <c r="K314" s="10">
        <f t="shared" si="14"/>
        <v>22271.760000000002</v>
      </c>
      <c r="L314" s="18">
        <f t="shared" si="15"/>
        <v>1082831.76</v>
      </c>
      <c r="M314" s="2" t="s">
        <v>20</v>
      </c>
    </row>
    <row r="315" spans="1:13" x14ac:dyDescent="0.35">
      <c r="A315" t="s">
        <v>424</v>
      </c>
      <c r="B315" t="s">
        <v>7</v>
      </c>
      <c r="C315" s="3" t="s">
        <v>13</v>
      </c>
      <c r="D315" s="4">
        <v>88380</v>
      </c>
      <c r="E315" s="2" t="s">
        <v>20</v>
      </c>
      <c r="F315" s="2" t="s">
        <v>14</v>
      </c>
      <c r="G315" s="15">
        <f>VLOOKUP(C315,'Bonus Rules'!B:G,5,FALSE)</f>
        <v>4.2999999999999997E-2</v>
      </c>
      <c r="H315" s="15">
        <f>VLOOKUP(C315,'Bonus Rules'!B:G,5,)</f>
        <v>4.2999999999999997E-2</v>
      </c>
      <c r="J315" s="10">
        <f t="shared" si="13"/>
        <v>1060560</v>
      </c>
      <c r="K315" s="10">
        <f t="shared" si="14"/>
        <v>45604.079999999994</v>
      </c>
      <c r="L315" s="18">
        <f t="shared" si="15"/>
        <v>1106164.08</v>
      </c>
      <c r="M315" s="2" t="s">
        <v>20</v>
      </c>
    </row>
    <row r="316" spans="1:13" x14ac:dyDescent="0.35">
      <c r="A316" t="s">
        <v>612</v>
      </c>
      <c r="B316" t="s">
        <v>12</v>
      </c>
      <c r="C316" s="3" t="s">
        <v>33</v>
      </c>
      <c r="D316" s="4">
        <v>88360</v>
      </c>
      <c r="E316" s="2" t="s">
        <v>9</v>
      </c>
      <c r="F316" s="2" t="s">
        <v>27</v>
      </c>
      <c r="G316" s="15">
        <f>VLOOKUP(C316,'Bonus Rules'!B:G,4,FALSE)</f>
        <v>2.4E-2</v>
      </c>
      <c r="H316" s="15">
        <f>VLOOKUP(C316,'Bonus Rules'!B:G,4,)</f>
        <v>2.4E-2</v>
      </c>
      <c r="J316" s="10">
        <f t="shared" si="13"/>
        <v>1060320</v>
      </c>
      <c r="K316" s="10">
        <f t="shared" si="14"/>
        <v>25447.68</v>
      </c>
      <c r="L316" s="18">
        <f t="shared" si="15"/>
        <v>1085767.6799999999</v>
      </c>
      <c r="M316" s="2" t="s">
        <v>9</v>
      </c>
    </row>
    <row r="317" spans="1:13" x14ac:dyDescent="0.35">
      <c r="A317" t="s">
        <v>135</v>
      </c>
      <c r="B317" t="s">
        <v>7</v>
      </c>
      <c r="C317" s="3" t="s">
        <v>41</v>
      </c>
      <c r="D317" s="4">
        <v>88330</v>
      </c>
      <c r="E317" s="2" t="s">
        <v>20</v>
      </c>
      <c r="F317" s="2" t="s">
        <v>23</v>
      </c>
      <c r="G317" s="15">
        <f>VLOOKUP(C317,'Bonus Rules'!B:G,3,FALSE)</f>
        <v>1.9E-2</v>
      </c>
      <c r="H317" s="15">
        <f>VLOOKUP(C317,'Bonus Rules'!B:G,3,)</f>
        <v>1.9E-2</v>
      </c>
      <c r="J317" s="10">
        <f t="shared" si="13"/>
        <v>1059960</v>
      </c>
      <c r="K317" s="10">
        <f t="shared" si="14"/>
        <v>20139.239999999998</v>
      </c>
      <c r="L317" s="18">
        <f t="shared" si="15"/>
        <v>1080099.24</v>
      </c>
      <c r="M317" s="2" t="s">
        <v>20</v>
      </c>
    </row>
    <row r="318" spans="1:13" x14ac:dyDescent="0.35">
      <c r="A318" t="s">
        <v>135</v>
      </c>
      <c r="B318" t="s">
        <v>7</v>
      </c>
      <c r="C318" s="3" t="s">
        <v>41</v>
      </c>
      <c r="D318" s="4">
        <v>88330</v>
      </c>
      <c r="E318" s="2" t="s">
        <v>20</v>
      </c>
      <c r="F318" s="2" t="s">
        <v>14</v>
      </c>
      <c r="G318" s="15">
        <f>VLOOKUP(C318,'Bonus Rules'!B:G,5,FALSE)</f>
        <v>5.8999999999999997E-2</v>
      </c>
      <c r="H318" s="15">
        <f>VLOOKUP(C318,'Bonus Rules'!B:G,5,)</f>
        <v>5.8999999999999997E-2</v>
      </c>
      <c r="J318" s="10">
        <f t="shared" si="13"/>
        <v>1059960</v>
      </c>
      <c r="K318" s="10">
        <f t="shared" si="14"/>
        <v>62537.64</v>
      </c>
      <c r="L318" s="18">
        <f t="shared" si="15"/>
        <v>1122497.6399999999</v>
      </c>
      <c r="M318" s="2" t="s">
        <v>20</v>
      </c>
    </row>
    <row r="319" spans="1:13" x14ac:dyDescent="0.35">
      <c r="A319" t="s">
        <v>6</v>
      </c>
      <c r="B319" t="s">
        <v>7</v>
      </c>
      <c r="C319" s="3" t="s">
        <v>8</v>
      </c>
      <c r="D319" s="4">
        <v>88050</v>
      </c>
      <c r="E319" s="2" t="s">
        <v>9</v>
      </c>
      <c r="F319" s="2" t="s">
        <v>10</v>
      </c>
      <c r="G319" s="15">
        <f>VLOOKUP(C319,'Bonus Rules'!B:G,6,FALSE)</f>
        <v>8.7999999999999995E-2</v>
      </c>
      <c r="H319" s="15">
        <f>VLOOKUP(C319,'Bonus Rules'!B:G,6,)</f>
        <v>8.7999999999999995E-2</v>
      </c>
      <c r="J319" s="10">
        <f t="shared" si="13"/>
        <v>1056600</v>
      </c>
      <c r="K319" s="10">
        <f t="shared" si="14"/>
        <v>92980.799999999988</v>
      </c>
      <c r="L319" s="18">
        <f t="shared" si="15"/>
        <v>1149580.8</v>
      </c>
      <c r="M319" s="2" t="s">
        <v>9</v>
      </c>
    </row>
    <row r="320" spans="1:13" x14ac:dyDescent="0.35">
      <c r="A320" t="s">
        <v>491</v>
      </c>
      <c r="B320" t="s">
        <v>12</v>
      </c>
      <c r="C320" s="3" t="s">
        <v>22</v>
      </c>
      <c r="D320" s="4">
        <v>88030</v>
      </c>
      <c r="E320" s="2" t="s">
        <v>16</v>
      </c>
      <c r="F320" s="2" t="s">
        <v>27</v>
      </c>
      <c r="G320" s="15">
        <f>VLOOKUP(C320,'Bonus Rules'!B:G,4,FALSE)</f>
        <v>2.8000000000000001E-2</v>
      </c>
      <c r="H320" s="15">
        <f>VLOOKUP(C320,'Bonus Rules'!B:G,4,)</f>
        <v>2.8000000000000001E-2</v>
      </c>
      <c r="J320" s="10">
        <f t="shared" si="13"/>
        <v>1056360</v>
      </c>
      <c r="K320" s="10">
        <f t="shared" si="14"/>
        <v>29578.080000000002</v>
      </c>
      <c r="L320" s="18">
        <f t="shared" si="15"/>
        <v>1085938.08</v>
      </c>
      <c r="M320" s="2" t="s">
        <v>16</v>
      </c>
    </row>
    <row r="321" spans="1:13" x14ac:dyDescent="0.35">
      <c r="A321" t="s">
        <v>491</v>
      </c>
      <c r="B321" t="s">
        <v>12</v>
      </c>
      <c r="C321" s="3" t="s">
        <v>22</v>
      </c>
      <c r="D321" s="4">
        <v>88030</v>
      </c>
      <c r="E321" s="2" t="s">
        <v>20</v>
      </c>
      <c r="F321" s="2" t="s">
        <v>10</v>
      </c>
      <c r="G321" s="15">
        <f>VLOOKUP(C321,'Bonus Rules'!B:G,6,FALSE)</f>
        <v>7.5999999999999998E-2</v>
      </c>
      <c r="H321" s="15">
        <f>VLOOKUP(C321,'Bonus Rules'!B:G,6,)</f>
        <v>7.5999999999999998E-2</v>
      </c>
      <c r="J321" s="10">
        <f t="shared" si="13"/>
        <v>1056360</v>
      </c>
      <c r="K321" s="10">
        <f t="shared" si="14"/>
        <v>80283.360000000001</v>
      </c>
      <c r="L321" s="18">
        <f t="shared" si="15"/>
        <v>1136643.3600000001</v>
      </c>
      <c r="M321" s="2" t="s">
        <v>20</v>
      </c>
    </row>
    <row r="322" spans="1:13" x14ac:dyDescent="0.35">
      <c r="A322" t="s">
        <v>690</v>
      </c>
      <c r="B322" t="s">
        <v>12</v>
      </c>
      <c r="C322" s="3" t="s">
        <v>30</v>
      </c>
      <c r="D322" s="4">
        <v>87930</v>
      </c>
      <c r="E322" s="2" t="s">
        <v>16</v>
      </c>
      <c r="F322" s="2" t="s">
        <v>50</v>
      </c>
      <c r="G322" s="15">
        <f>VLOOKUP(C322,'Bonus Rules'!B:G,2,FALSE)</f>
        <v>5.0000000000000001E-3</v>
      </c>
      <c r="H322" s="15">
        <f>VLOOKUP(C322,'Bonus Rules'!B:G,2,)</f>
        <v>5.0000000000000001E-3</v>
      </c>
      <c r="J322" s="10">
        <f t="shared" si="13"/>
        <v>1055160</v>
      </c>
      <c r="K322" s="10">
        <f t="shared" si="14"/>
        <v>5275.8</v>
      </c>
      <c r="L322" s="18">
        <f t="shared" si="15"/>
        <v>1060435.8</v>
      </c>
      <c r="M322" s="2" t="s">
        <v>16</v>
      </c>
    </row>
    <row r="323" spans="1:13" x14ac:dyDescent="0.35">
      <c r="A323" t="s">
        <v>328</v>
      </c>
      <c r="B323" t="s">
        <v>7</v>
      </c>
      <c r="C323" s="3" t="s">
        <v>26</v>
      </c>
      <c r="D323" s="4">
        <v>87850</v>
      </c>
      <c r="E323" s="2" t="s">
        <v>20</v>
      </c>
      <c r="F323" s="2" t="s">
        <v>14</v>
      </c>
      <c r="G323" s="15">
        <f>VLOOKUP(C323,'Bonus Rules'!B:G,5,FALSE)</f>
        <v>5.3999999999999999E-2</v>
      </c>
      <c r="H323" s="15">
        <f>VLOOKUP(C323,'Bonus Rules'!B:G,5,)</f>
        <v>5.3999999999999999E-2</v>
      </c>
      <c r="J323" s="10">
        <f t="shared" ref="J323:J386" si="16">D323*12</f>
        <v>1054200</v>
      </c>
      <c r="K323" s="10">
        <f t="shared" ref="K323:K386" si="17">J323*G323</f>
        <v>56926.8</v>
      </c>
      <c r="L323" s="18">
        <f t="shared" ref="L323:L386" si="18">J323+K323</f>
        <v>1111126.8</v>
      </c>
      <c r="M323" s="2" t="s">
        <v>20</v>
      </c>
    </row>
    <row r="324" spans="1:13" x14ac:dyDescent="0.35">
      <c r="A324" t="s">
        <v>492</v>
      </c>
      <c r="B324" t="s">
        <v>7</v>
      </c>
      <c r="C324" s="3" t="s">
        <v>36</v>
      </c>
      <c r="D324" s="4">
        <v>87810</v>
      </c>
      <c r="E324" s="2" t="s">
        <v>16</v>
      </c>
      <c r="F324" s="2" t="s">
        <v>17</v>
      </c>
      <c r="G324" s="15">
        <v>0</v>
      </c>
      <c r="H324" s="15">
        <v>0</v>
      </c>
      <c r="J324" s="10">
        <f t="shared" si="16"/>
        <v>1053720</v>
      </c>
      <c r="K324" s="10">
        <f t="shared" si="17"/>
        <v>0</v>
      </c>
      <c r="L324" s="18">
        <f t="shared" si="18"/>
        <v>1053720</v>
      </c>
      <c r="M324" s="2" t="s">
        <v>16</v>
      </c>
    </row>
    <row r="325" spans="1:13" x14ac:dyDescent="0.35">
      <c r="A325" t="s">
        <v>658</v>
      </c>
      <c r="B325" t="s">
        <v>12</v>
      </c>
      <c r="C325" s="3" t="s">
        <v>19</v>
      </c>
      <c r="D325" s="4">
        <v>87740</v>
      </c>
      <c r="E325" s="2" t="s">
        <v>20</v>
      </c>
      <c r="F325" s="2" t="s">
        <v>27</v>
      </c>
      <c r="G325" s="15">
        <f>VLOOKUP(C325,'Bonus Rules'!B:G,4,FALSE)</f>
        <v>2.1000000000000001E-2</v>
      </c>
      <c r="H325" s="15">
        <f>VLOOKUP(C325,'Bonus Rules'!B:G,4,)</f>
        <v>2.1000000000000001E-2</v>
      </c>
      <c r="J325" s="10">
        <f t="shared" si="16"/>
        <v>1052880</v>
      </c>
      <c r="K325" s="10">
        <f t="shared" si="17"/>
        <v>22110.48</v>
      </c>
      <c r="L325" s="18">
        <f t="shared" si="18"/>
        <v>1074990.48</v>
      </c>
      <c r="M325" s="2" t="s">
        <v>20</v>
      </c>
    </row>
    <row r="326" spans="1:13" x14ac:dyDescent="0.35">
      <c r="A326" t="s">
        <v>559</v>
      </c>
      <c r="B326" t="s">
        <v>12</v>
      </c>
      <c r="C326" s="3" t="s">
        <v>49</v>
      </c>
      <c r="D326" s="4">
        <v>87620</v>
      </c>
      <c r="E326" s="2" t="s">
        <v>16</v>
      </c>
      <c r="F326" s="2" t="s">
        <v>14</v>
      </c>
      <c r="G326" s="15">
        <f>VLOOKUP(C326,'Bonus Rules'!B:G,5,FALSE)</f>
        <v>5.3999999999999999E-2</v>
      </c>
      <c r="H326" s="15">
        <f>VLOOKUP(C326,'Bonus Rules'!B:G,5,)</f>
        <v>5.3999999999999999E-2</v>
      </c>
      <c r="J326" s="10">
        <f t="shared" si="16"/>
        <v>1051440</v>
      </c>
      <c r="K326" s="10">
        <f t="shared" si="17"/>
        <v>56777.760000000002</v>
      </c>
      <c r="L326" s="18">
        <f t="shared" si="18"/>
        <v>1108217.76</v>
      </c>
      <c r="M326" s="2" t="s">
        <v>16</v>
      </c>
    </row>
    <row r="327" spans="1:13" x14ac:dyDescent="0.35">
      <c r="A327" t="s">
        <v>559</v>
      </c>
      <c r="B327" t="s">
        <v>12</v>
      </c>
      <c r="C327" s="3" t="s">
        <v>49</v>
      </c>
      <c r="D327" s="4">
        <v>87620</v>
      </c>
      <c r="E327" s="2" t="s">
        <v>16</v>
      </c>
      <c r="F327" s="2" t="s">
        <v>10</v>
      </c>
      <c r="G327" s="15">
        <f>VLOOKUP(C327,'Bonus Rules'!B:G,6,FALSE)</f>
        <v>8.4000000000000005E-2</v>
      </c>
      <c r="H327" s="15">
        <f>VLOOKUP(C327,'Bonus Rules'!B:G,6,)</f>
        <v>8.4000000000000005E-2</v>
      </c>
      <c r="J327" s="10">
        <f t="shared" si="16"/>
        <v>1051440</v>
      </c>
      <c r="K327" s="10">
        <f t="shared" si="17"/>
        <v>88320.960000000006</v>
      </c>
      <c r="L327" s="18">
        <f t="shared" si="18"/>
        <v>1139760.96</v>
      </c>
      <c r="M327" s="2" t="s">
        <v>16</v>
      </c>
    </row>
    <row r="328" spans="1:13" x14ac:dyDescent="0.35">
      <c r="A328" t="s">
        <v>806</v>
      </c>
      <c r="B328" t="s">
        <v>7</v>
      </c>
      <c r="C328" s="3" t="s">
        <v>65</v>
      </c>
      <c r="D328" s="4">
        <v>87610</v>
      </c>
      <c r="E328" s="2" t="s">
        <v>9</v>
      </c>
      <c r="F328" s="2" t="s">
        <v>14</v>
      </c>
      <c r="G328" s="15">
        <f>VLOOKUP(C328,'Bonus Rules'!B:G,5,FALSE)</f>
        <v>5.8000000000000003E-2</v>
      </c>
      <c r="H328" s="15">
        <f>VLOOKUP(C328,'Bonus Rules'!B:G,5,)</f>
        <v>5.8000000000000003E-2</v>
      </c>
      <c r="J328" s="10">
        <f t="shared" si="16"/>
        <v>1051320</v>
      </c>
      <c r="K328" s="10">
        <f t="shared" si="17"/>
        <v>60976.560000000005</v>
      </c>
      <c r="L328" s="18">
        <f t="shared" si="18"/>
        <v>1112296.56</v>
      </c>
      <c r="M328" s="2" t="s">
        <v>9</v>
      </c>
    </row>
    <row r="329" spans="1:13" x14ac:dyDescent="0.35">
      <c r="A329" t="s">
        <v>761</v>
      </c>
      <c r="B329" t="s">
        <v>12</v>
      </c>
      <c r="C329" s="3" t="s">
        <v>22</v>
      </c>
      <c r="D329" s="4">
        <v>87400</v>
      </c>
      <c r="E329" s="2" t="s">
        <v>20</v>
      </c>
      <c r="F329" s="2" t="s">
        <v>27</v>
      </c>
      <c r="G329" s="15">
        <f>VLOOKUP(C329,'Bonus Rules'!B:G,4,FALSE)</f>
        <v>2.8000000000000001E-2</v>
      </c>
      <c r="H329" s="15">
        <f>VLOOKUP(C329,'Bonus Rules'!B:G,4,)</f>
        <v>2.8000000000000001E-2</v>
      </c>
      <c r="J329" s="10">
        <f t="shared" si="16"/>
        <v>1048800</v>
      </c>
      <c r="K329" s="10">
        <f t="shared" si="17"/>
        <v>29366.400000000001</v>
      </c>
      <c r="L329" s="18">
        <f t="shared" si="18"/>
        <v>1078166.3999999999</v>
      </c>
      <c r="M329" s="2" t="s">
        <v>20</v>
      </c>
    </row>
    <row r="330" spans="1:13" x14ac:dyDescent="0.35">
      <c r="A330" t="s">
        <v>524</v>
      </c>
      <c r="B330" t="s">
        <v>12</v>
      </c>
      <c r="C330" s="3" t="s">
        <v>36</v>
      </c>
      <c r="D330" s="4">
        <v>87290</v>
      </c>
      <c r="E330" s="2" t="s">
        <v>20</v>
      </c>
      <c r="F330" s="2" t="s">
        <v>14</v>
      </c>
      <c r="G330" s="15">
        <f>VLOOKUP(C330,'Bonus Rules'!B:G,5,FALSE)</f>
        <v>4.1000000000000002E-2</v>
      </c>
      <c r="H330" s="15">
        <f>VLOOKUP(C330,'Bonus Rules'!B:G,5,)</f>
        <v>4.1000000000000002E-2</v>
      </c>
      <c r="J330" s="10">
        <f t="shared" si="16"/>
        <v>1047480</v>
      </c>
      <c r="K330" s="10">
        <f t="shared" si="17"/>
        <v>42946.68</v>
      </c>
      <c r="L330" s="18">
        <f t="shared" si="18"/>
        <v>1090426.68</v>
      </c>
      <c r="M330" s="2" t="s">
        <v>20</v>
      </c>
    </row>
    <row r="331" spans="1:13" x14ac:dyDescent="0.35">
      <c r="A331" t="s">
        <v>591</v>
      </c>
      <c r="B331" t="s">
        <v>984</v>
      </c>
      <c r="C331" s="3" t="s">
        <v>49</v>
      </c>
      <c r="D331" s="4">
        <v>87290</v>
      </c>
      <c r="E331" s="2" t="s">
        <v>20</v>
      </c>
      <c r="F331" s="2" t="s">
        <v>14</v>
      </c>
      <c r="G331" s="15">
        <f>VLOOKUP(C331,'Bonus Rules'!B:G,5,FALSE)</f>
        <v>5.3999999999999999E-2</v>
      </c>
      <c r="H331" s="15">
        <f>VLOOKUP(C331,'Bonus Rules'!B:G,5,)</f>
        <v>5.3999999999999999E-2</v>
      </c>
      <c r="J331" s="10">
        <f t="shared" si="16"/>
        <v>1047480</v>
      </c>
      <c r="K331" s="10">
        <f t="shared" si="17"/>
        <v>56563.92</v>
      </c>
      <c r="L331" s="18">
        <f t="shared" si="18"/>
        <v>1104043.92</v>
      </c>
      <c r="M331" s="2" t="s">
        <v>20</v>
      </c>
    </row>
    <row r="332" spans="1:13" x14ac:dyDescent="0.35">
      <c r="A332" t="s">
        <v>119</v>
      </c>
      <c r="B332" t="s">
        <v>12</v>
      </c>
      <c r="C332" s="3" t="s">
        <v>30</v>
      </c>
      <c r="D332" s="4">
        <v>87210</v>
      </c>
      <c r="E332" s="2" t="s">
        <v>16</v>
      </c>
      <c r="F332" s="2" t="s">
        <v>17</v>
      </c>
      <c r="G332" s="15">
        <v>0</v>
      </c>
      <c r="H332" s="15">
        <v>0</v>
      </c>
      <c r="J332" s="10">
        <f t="shared" si="16"/>
        <v>1046520</v>
      </c>
      <c r="K332" s="10">
        <f t="shared" si="17"/>
        <v>0</v>
      </c>
      <c r="L332" s="18">
        <f t="shared" si="18"/>
        <v>1046520</v>
      </c>
      <c r="M332" s="2" t="s">
        <v>16</v>
      </c>
    </row>
    <row r="333" spans="1:13" x14ac:dyDescent="0.35">
      <c r="A333" t="s">
        <v>803</v>
      </c>
      <c r="B333" t="s">
        <v>12</v>
      </c>
      <c r="C333" s="3" t="s">
        <v>41</v>
      </c>
      <c r="D333" s="4">
        <v>86990</v>
      </c>
      <c r="E333" s="2" t="s">
        <v>16</v>
      </c>
      <c r="F333" s="2" t="s">
        <v>23</v>
      </c>
      <c r="G333" s="15">
        <f>VLOOKUP(C333,'Bonus Rules'!B:G,3,FALSE)</f>
        <v>1.9E-2</v>
      </c>
      <c r="H333" s="15">
        <f>VLOOKUP(C333,'Bonus Rules'!B:G,3,)</f>
        <v>1.9E-2</v>
      </c>
      <c r="J333" s="10">
        <f t="shared" si="16"/>
        <v>1043880</v>
      </c>
      <c r="K333" s="10">
        <f t="shared" si="17"/>
        <v>19833.72</v>
      </c>
      <c r="L333" s="18">
        <f t="shared" si="18"/>
        <v>1063713.72</v>
      </c>
      <c r="M333" s="2" t="s">
        <v>16</v>
      </c>
    </row>
    <row r="334" spans="1:13" x14ac:dyDescent="0.35">
      <c r="A334" t="s">
        <v>202</v>
      </c>
      <c r="B334" t="s">
        <v>12</v>
      </c>
      <c r="C334" s="3" t="s">
        <v>13</v>
      </c>
      <c r="D334" s="4">
        <v>86940</v>
      </c>
      <c r="E334" s="2" t="s">
        <v>20</v>
      </c>
      <c r="F334" s="2" t="s">
        <v>27</v>
      </c>
      <c r="G334" s="15">
        <f>VLOOKUP(C334,'Bonus Rules'!B:G,4,FALSE)</f>
        <v>3.5000000000000003E-2</v>
      </c>
      <c r="H334" s="15">
        <f>VLOOKUP(C334,'Bonus Rules'!B:G,4,)</f>
        <v>3.5000000000000003E-2</v>
      </c>
      <c r="J334" s="10">
        <f t="shared" si="16"/>
        <v>1043280</v>
      </c>
      <c r="K334" s="10">
        <f t="shared" si="17"/>
        <v>36514.800000000003</v>
      </c>
      <c r="L334" s="18">
        <f t="shared" si="18"/>
        <v>1079794.8</v>
      </c>
      <c r="M334" s="2" t="s">
        <v>20</v>
      </c>
    </row>
    <row r="335" spans="1:13" x14ac:dyDescent="0.35">
      <c r="A335" t="s">
        <v>202</v>
      </c>
      <c r="B335" t="s">
        <v>12</v>
      </c>
      <c r="C335" s="3" t="s">
        <v>13</v>
      </c>
      <c r="D335" s="4">
        <v>86940</v>
      </c>
      <c r="E335" s="2" t="s">
        <v>16</v>
      </c>
      <c r="F335" s="2" t="s">
        <v>23</v>
      </c>
      <c r="G335" s="15">
        <f>VLOOKUP(C335,'Bonus Rules'!B:G,3,FALSE)</f>
        <v>1.0999999999999999E-2</v>
      </c>
      <c r="H335" s="15">
        <f>VLOOKUP(C335,'Bonus Rules'!B:G,3,)</f>
        <v>1.0999999999999999E-2</v>
      </c>
      <c r="J335" s="10">
        <f t="shared" si="16"/>
        <v>1043280</v>
      </c>
      <c r="K335" s="10">
        <f t="shared" si="17"/>
        <v>11476.08</v>
      </c>
      <c r="L335" s="18">
        <f t="shared" si="18"/>
        <v>1054756.08</v>
      </c>
      <c r="M335" s="2" t="s">
        <v>16</v>
      </c>
    </row>
    <row r="336" spans="1:13" x14ac:dyDescent="0.35">
      <c r="A336" t="s">
        <v>72</v>
      </c>
      <c r="B336" t="s">
        <v>12</v>
      </c>
      <c r="C336" s="3" t="s">
        <v>36</v>
      </c>
      <c r="D336" s="4">
        <v>86920</v>
      </c>
      <c r="E336" s="2" t="s">
        <v>16</v>
      </c>
      <c r="F336" s="2" t="s">
        <v>27</v>
      </c>
      <c r="G336" s="15">
        <f>VLOOKUP(C336,'Bonus Rules'!B:G,4,FALSE)</f>
        <v>3.2000000000000001E-2</v>
      </c>
      <c r="H336" s="15">
        <f>VLOOKUP(C336,'Bonus Rules'!B:G,4,)</f>
        <v>3.2000000000000001E-2</v>
      </c>
      <c r="J336" s="10">
        <f t="shared" si="16"/>
        <v>1043040</v>
      </c>
      <c r="K336" s="10">
        <f t="shared" si="17"/>
        <v>33377.279999999999</v>
      </c>
      <c r="L336" s="18">
        <f t="shared" si="18"/>
        <v>1076417.28</v>
      </c>
      <c r="M336" s="2" t="s">
        <v>16</v>
      </c>
    </row>
    <row r="337" spans="1:13" x14ac:dyDescent="0.35">
      <c r="A337" t="s">
        <v>149</v>
      </c>
      <c r="B337" t="s">
        <v>7</v>
      </c>
      <c r="C337" s="3" t="s">
        <v>30</v>
      </c>
      <c r="D337" s="4">
        <v>86840</v>
      </c>
      <c r="E337" s="2" t="s">
        <v>16</v>
      </c>
      <c r="F337" s="2" t="s">
        <v>27</v>
      </c>
      <c r="G337" s="15">
        <f>VLOOKUP(C337,'Bonus Rules'!B:G,4,FALSE)</f>
        <v>2.3E-2</v>
      </c>
      <c r="H337" s="15">
        <f>VLOOKUP(C337,'Bonus Rules'!B:G,4,)</f>
        <v>2.3E-2</v>
      </c>
      <c r="J337" s="10">
        <f t="shared" si="16"/>
        <v>1042080</v>
      </c>
      <c r="K337" s="10">
        <f t="shared" si="17"/>
        <v>23967.84</v>
      </c>
      <c r="L337" s="18">
        <f t="shared" si="18"/>
        <v>1066047.8400000001</v>
      </c>
      <c r="M337" s="2" t="s">
        <v>16</v>
      </c>
    </row>
    <row r="338" spans="1:13" x14ac:dyDescent="0.35">
      <c r="A338" t="s">
        <v>760</v>
      </c>
      <c r="B338" t="s">
        <v>12</v>
      </c>
      <c r="C338" s="3" t="s">
        <v>13</v>
      </c>
      <c r="D338" s="4">
        <v>86740</v>
      </c>
      <c r="E338" s="2" t="s">
        <v>9</v>
      </c>
      <c r="F338" s="2" t="s">
        <v>10</v>
      </c>
      <c r="G338" s="15">
        <f>VLOOKUP(C338,'Bonus Rules'!B:G,6,FALSE)</f>
        <v>6.0999999999999999E-2</v>
      </c>
      <c r="H338" s="15">
        <f>VLOOKUP(C338,'Bonus Rules'!B:G,6,)</f>
        <v>6.0999999999999999E-2</v>
      </c>
      <c r="J338" s="10">
        <f t="shared" si="16"/>
        <v>1040880</v>
      </c>
      <c r="K338" s="10">
        <f t="shared" si="17"/>
        <v>63493.68</v>
      </c>
      <c r="L338" s="18">
        <f t="shared" si="18"/>
        <v>1104373.68</v>
      </c>
      <c r="M338" s="2" t="s">
        <v>9</v>
      </c>
    </row>
    <row r="339" spans="1:13" x14ac:dyDescent="0.35">
      <c r="A339" t="s">
        <v>797</v>
      </c>
      <c r="B339" t="s">
        <v>12</v>
      </c>
      <c r="C339" s="3" t="s">
        <v>36</v>
      </c>
      <c r="D339" s="4">
        <v>86570</v>
      </c>
      <c r="E339" s="2" t="s">
        <v>20</v>
      </c>
      <c r="F339" s="2" t="s">
        <v>50</v>
      </c>
      <c r="G339" s="15">
        <f>VLOOKUP(C339,'Bonus Rules'!B:G,2,FALSE)</f>
        <v>5.0000000000000001E-3</v>
      </c>
      <c r="H339" s="15">
        <f>VLOOKUP(C339,'Bonus Rules'!B:G,2,)</f>
        <v>5.0000000000000001E-3</v>
      </c>
      <c r="J339" s="10">
        <f t="shared" si="16"/>
        <v>1038840</v>
      </c>
      <c r="K339" s="10">
        <f t="shared" si="17"/>
        <v>5194.2</v>
      </c>
      <c r="L339" s="18">
        <f t="shared" si="18"/>
        <v>1044034.2</v>
      </c>
      <c r="M339" s="2" t="s">
        <v>20</v>
      </c>
    </row>
    <row r="340" spans="1:13" x14ac:dyDescent="0.35">
      <c r="A340" t="s">
        <v>255</v>
      </c>
      <c r="B340" t="s">
        <v>7</v>
      </c>
      <c r="C340" s="3" t="s">
        <v>26</v>
      </c>
      <c r="D340" s="4">
        <v>86560</v>
      </c>
      <c r="E340" s="2" t="s">
        <v>16</v>
      </c>
      <c r="F340" s="2" t="s">
        <v>27</v>
      </c>
      <c r="G340" s="15">
        <f>VLOOKUP(C340,'Bonus Rules'!B:G,4,FALSE)</f>
        <v>2.7E-2</v>
      </c>
      <c r="H340" s="15">
        <f>VLOOKUP(C340,'Bonus Rules'!B:G,4,)</f>
        <v>2.7E-2</v>
      </c>
      <c r="J340" s="10">
        <f t="shared" si="16"/>
        <v>1038720</v>
      </c>
      <c r="K340" s="10">
        <f t="shared" si="17"/>
        <v>28045.439999999999</v>
      </c>
      <c r="L340" s="18">
        <f t="shared" si="18"/>
        <v>1066765.44</v>
      </c>
      <c r="M340" s="2" t="s">
        <v>16</v>
      </c>
    </row>
    <row r="341" spans="1:13" x14ac:dyDescent="0.35">
      <c r="A341" t="s">
        <v>724</v>
      </c>
      <c r="B341" t="s">
        <v>12</v>
      </c>
      <c r="C341" s="3" t="s">
        <v>33</v>
      </c>
      <c r="D341" s="4">
        <v>86560</v>
      </c>
      <c r="E341" s="2" t="s">
        <v>20</v>
      </c>
      <c r="F341" s="2" t="s">
        <v>27</v>
      </c>
      <c r="G341" s="15">
        <f>VLOOKUP(C341,'Bonus Rules'!B:G,4,FALSE)</f>
        <v>2.4E-2</v>
      </c>
      <c r="H341" s="15">
        <f>VLOOKUP(C341,'Bonus Rules'!B:G,4,)</f>
        <v>2.4E-2</v>
      </c>
      <c r="J341" s="10">
        <f t="shared" si="16"/>
        <v>1038720</v>
      </c>
      <c r="K341" s="10">
        <f t="shared" si="17"/>
        <v>24929.279999999999</v>
      </c>
      <c r="L341" s="18">
        <f t="shared" si="18"/>
        <v>1063649.28</v>
      </c>
      <c r="M341" s="2" t="s">
        <v>20</v>
      </c>
    </row>
    <row r="342" spans="1:13" x14ac:dyDescent="0.35">
      <c r="A342" t="s">
        <v>213</v>
      </c>
      <c r="B342" t="s">
        <v>12</v>
      </c>
      <c r="C342" s="3" t="s">
        <v>19</v>
      </c>
      <c r="D342" s="4">
        <v>86490</v>
      </c>
      <c r="E342" s="2" t="s">
        <v>20</v>
      </c>
      <c r="F342" s="2" t="s">
        <v>23</v>
      </c>
      <c r="G342" s="15">
        <f>VLOOKUP(C342,'Bonus Rules'!B:G,3,FALSE)</f>
        <v>1.9E-2</v>
      </c>
      <c r="H342" s="15">
        <f>VLOOKUP(C342,'Bonus Rules'!B:G,3,)</f>
        <v>1.9E-2</v>
      </c>
      <c r="J342" s="10">
        <f t="shared" si="16"/>
        <v>1037880</v>
      </c>
      <c r="K342" s="10">
        <f t="shared" si="17"/>
        <v>19719.72</v>
      </c>
      <c r="L342" s="18">
        <f t="shared" si="18"/>
        <v>1057599.72</v>
      </c>
      <c r="M342" s="2" t="s">
        <v>20</v>
      </c>
    </row>
    <row r="343" spans="1:13" x14ac:dyDescent="0.35">
      <c r="A343" t="s">
        <v>795</v>
      </c>
      <c r="B343" t="s">
        <v>12</v>
      </c>
      <c r="C343" s="3" t="s">
        <v>52</v>
      </c>
      <c r="D343" s="4">
        <v>86470</v>
      </c>
      <c r="E343" s="2" t="s">
        <v>20</v>
      </c>
      <c r="F343" s="2" t="s">
        <v>27</v>
      </c>
      <c r="G343" s="15">
        <f>VLOOKUP(C343,'Bonus Rules'!B:G,4,FALSE)</f>
        <v>0.02</v>
      </c>
      <c r="H343" s="15">
        <f>VLOOKUP(C343,'Bonus Rules'!B:G,4,)</f>
        <v>0.02</v>
      </c>
      <c r="J343" s="10">
        <f t="shared" si="16"/>
        <v>1037640</v>
      </c>
      <c r="K343" s="10">
        <f t="shared" si="17"/>
        <v>20752.8</v>
      </c>
      <c r="L343" s="18">
        <f t="shared" si="18"/>
        <v>1058392.8</v>
      </c>
      <c r="M343" s="2" t="s">
        <v>20</v>
      </c>
    </row>
    <row r="344" spans="1:13" x14ac:dyDescent="0.35">
      <c r="A344" t="s">
        <v>540</v>
      </c>
      <c r="B344" t="s">
        <v>12</v>
      </c>
      <c r="C344" s="3" t="s">
        <v>26</v>
      </c>
      <c r="D344" s="4">
        <v>86390</v>
      </c>
      <c r="E344" s="2" t="s">
        <v>16</v>
      </c>
      <c r="F344" s="2" t="s">
        <v>14</v>
      </c>
      <c r="G344" s="15">
        <f>VLOOKUP(C344,'Bonus Rules'!B:G,5,FALSE)</f>
        <v>5.3999999999999999E-2</v>
      </c>
      <c r="H344" s="15">
        <f>VLOOKUP(C344,'Bonus Rules'!B:G,5,)</f>
        <v>5.3999999999999999E-2</v>
      </c>
      <c r="J344" s="10">
        <f t="shared" si="16"/>
        <v>1036680</v>
      </c>
      <c r="K344" s="10">
        <f t="shared" si="17"/>
        <v>55980.72</v>
      </c>
      <c r="L344" s="18">
        <f t="shared" si="18"/>
        <v>1092660.72</v>
      </c>
      <c r="M344" s="2" t="s">
        <v>16</v>
      </c>
    </row>
    <row r="345" spans="1:13" x14ac:dyDescent="0.35">
      <c r="A345" t="s">
        <v>305</v>
      </c>
      <c r="B345" t="s">
        <v>7</v>
      </c>
      <c r="C345" s="3" t="s">
        <v>22</v>
      </c>
      <c r="D345" s="4">
        <v>86360</v>
      </c>
      <c r="E345" s="2" t="s">
        <v>20</v>
      </c>
      <c r="F345" s="2" t="s">
        <v>50</v>
      </c>
      <c r="G345" s="15">
        <f>VLOOKUP(C345,'Bonus Rules'!B:G,2,FALSE)</f>
        <v>5.0000000000000001E-3</v>
      </c>
      <c r="H345" s="15">
        <f>VLOOKUP(C345,'Bonus Rules'!B:G,2,)</f>
        <v>5.0000000000000001E-3</v>
      </c>
      <c r="J345" s="10">
        <f t="shared" si="16"/>
        <v>1036320</v>
      </c>
      <c r="K345" s="10">
        <f t="shared" si="17"/>
        <v>5181.6000000000004</v>
      </c>
      <c r="L345" s="18">
        <f t="shared" si="18"/>
        <v>1041501.6</v>
      </c>
      <c r="M345" s="2" t="s">
        <v>20</v>
      </c>
    </row>
    <row r="346" spans="1:13" x14ac:dyDescent="0.35">
      <c r="A346" t="s">
        <v>924</v>
      </c>
      <c r="B346" t="s">
        <v>12</v>
      </c>
      <c r="C346" s="3" t="s">
        <v>36</v>
      </c>
      <c r="D346" s="4">
        <v>86340</v>
      </c>
      <c r="E346" s="2" t="s">
        <v>16</v>
      </c>
      <c r="F346" s="2" t="s">
        <v>23</v>
      </c>
      <c r="G346" s="15">
        <f>VLOOKUP(C346,'Bonus Rules'!B:G,3,FALSE)</f>
        <v>0.01</v>
      </c>
      <c r="H346" s="15">
        <f>VLOOKUP(C346,'Bonus Rules'!B:G,3,)</f>
        <v>0.01</v>
      </c>
      <c r="J346" s="10">
        <f t="shared" si="16"/>
        <v>1036080</v>
      </c>
      <c r="K346" s="10">
        <f t="shared" si="17"/>
        <v>10360.800000000001</v>
      </c>
      <c r="L346" s="18">
        <f t="shared" si="18"/>
        <v>1046440.8</v>
      </c>
      <c r="M346" s="2" t="s">
        <v>16</v>
      </c>
    </row>
    <row r="347" spans="1:13" x14ac:dyDescent="0.35">
      <c r="A347" t="s">
        <v>909</v>
      </c>
      <c r="B347" t="s">
        <v>12</v>
      </c>
      <c r="C347" s="3" t="s">
        <v>52</v>
      </c>
      <c r="D347" s="4">
        <v>86240</v>
      </c>
      <c r="E347" s="2" t="s">
        <v>9</v>
      </c>
      <c r="F347" s="2" t="s">
        <v>27</v>
      </c>
      <c r="G347" s="15">
        <f>VLOOKUP(C347,'Bonus Rules'!B:G,4,FALSE)</f>
        <v>0.02</v>
      </c>
      <c r="H347" s="15">
        <f>VLOOKUP(C347,'Bonus Rules'!B:G,4,)</f>
        <v>0.02</v>
      </c>
      <c r="J347" s="10">
        <f t="shared" si="16"/>
        <v>1034880</v>
      </c>
      <c r="K347" s="10">
        <f t="shared" si="17"/>
        <v>20697.600000000002</v>
      </c>
      <c r="L347" s="18">
        <f t="shared" si="18"/>
        <v>1055577.6000000001</v>
      </c>
      <c r="M347" s="2" t="s">
        <v>9</v>
      </c>
    </row>
    <row r="348" spans="1:13" x14ac:dyDescent="0.35">
      <c r="A348" t="s">
        <v>436</v>
      </c>
      <c r="B348" t="s">
        <v>12</v>
      </c>
      <c r="C348" s="3" t="s">
        <v>33</v>
      </c>
      <c r="D348" s="4">
        <v>86230</v>
      </c>
      <c r="E348" s="2" t="s">
        <v>16</v>
      </c>
      <c r="F348" s="2" t="s">
        <v>23</v>
      </c>
      <c r="G348" s="15">
        <f>VLOOKUP(C348,'Bonus Rules'!B:G,3,FALSE)</f>
        <v>1.7999999999999999E-2</v>
      </c>
      <c r="H348" s="15">
        <f>VLOOKUP(C348,'Bonus Rules'!B:G,3,)</f>
        <v>1.7999999999999999E-2</v>
      </c>
      <c r="J348" s="10">
        <f t="shared" si="16"/>
        <v>1034760</v>
      </c>
      <c r="K348" s="10">
        <f t="shared" si="17"/>
        <v>18625.68</v>
      </c>
      <c r="L348" s="18">
        <f t="shared" si="18"/>
        <v>1053385.68</v>
      </c>
      <c r="M348" s="2" t="s">
        <v>16</v>
      </c>
    </row>
    <row r="349" spans="1:13" x14ac:dyDescent="0.35">
      <c r="A349" t="s">
        <v>206</v>
      </c>
      <c r="B349" t="s">
        <v>12</v>
      </c>
      <c r="C349" s="3" t="s">
        <v>41</v>
      </c>
      <c r="D349" s="4">
        <v>86010</v>
      </c>
      <c r="E349" s="2" t="s">
        <v>20</v>
      </c>
      <c r="F349" s="2" t="s">
        <v>27</v>
      </c>
      <c r="G349" s="15">
        <f>VLOOKUP(C349,'Bonus Rules'!B:G,4,FALSE)</f>
        <v>0.04</v>
      </c>
      <c r="H349" s="15">
        <f>VLOOKUP(C349,'Bonus Rules'!B:G,4,)</f>
        <v>0.04</v>
      </c>
      <c r="J349" s="10">
        <f t="shared" si="16"/>
        <v>1032120</v>
      </c>
      <c r="K349" s="10">
        <f t="shared" si="17"/>
        <v>41284.800000000003</v>
      </c>
      <c r="L349" s="18">
        <f t="shared" si="18"/>
        <v>1073404.8</v>
      </c>
      <c r="M349" s="2" t="s">
        <v>20</v>
      </c>
    </row>
    <row r="350" spans="1:13" x14ac:dyDescent="0.35">
      <c r="A350" t="s">
        <v>321</v>
      </c>
      <c r="B350" t="s">
        <v>7</v>
      </c>
      <c r="C350" s="3" t="s">
        <v>33</v>
      </c>
      <c r="D350" s="4">
        <v>85920</v>
      </c>
      <c r="E350" s="2" t="s">
        <v>16</v>
      </c>
      <c r="F350" s="2" t="s">
        <v>23</v>
      </c>
      <c r="G350" s="15">
        <f>VLOOKUP(C350,'Bonus Rules'!B:G,3,FALSE)</f>
        <v>1.7999999999999999E-2</v>
      </c>
      <c r="H350" s="15">
        <f>VLOOKUP(C350,'Bonus Rules'!B:G,3,)</f>
        <v>1.7999999999999999E-2</v>
      </c>
      <c r="J350" s="10">
        <f t="shared" si="16"/>
        <v>1031040</v>
      </c>
      <c r="K350" s="10">
        <f t="shared" si="17"/>
        <v>18558.719999999998</v>
      </c>
      <c r="L350" s="18">
        <f t="shared" si="18"/>
        <v>1049598.72</v>
      </c>
      <c r="M350" s="2" t="s">
        <v>16</v>
      </c>
    </row>
    <row r="351" spans="1:13" x14ac:dyDescent="0.35">
      <c r="A351" t="s">
        <v>451</v>
      </c>
      <c r="B351" t="s">
        <v>12</v>
      </c>
      <c r="C351" s="3" t="s">
        <v>30</v>
      </c>
      <c r="D351" s="4">
        <v>85880</v>
      </c>
      <c r="E351" s="2" t="s">
        <v>16</v>
      </c>
      <c r="F351" s="2" t="s">
        <v>14</v>
      </c>
      <c r="G351" s="15">
        <f>VLOOKUP(C351,'Bonus Rules'!B:G,5,FALSE)</f>
        <v>5.2999999999999999E-2</v>
      </c>
      <c r="H351" s="15">
        <f>VLOOKUP(C351,'Bonus Rules'!B:G,5,)</f>
        <v>5.2999999999999999E-2</v>
      </c>
      <c r="J351" s="10">
        <f t="shared" si="16"/>
        <v>1030560</v>
      </c>
      <c r="K351" s="10">
        <f t="shared" si="17"/>
        <v>54619.68</v>
      </c>
      <c r="L351" s="18">
        <f t="shared" si="18"/>
        <v>1085179.68</v>
      </c>
      <c r="M351" s="2" t="s">
        <v>16</v>
      </c>
    </row>
    <row r="352" spans="1:13" x14ac:dyDescent="0.35">
      <c r="A352" t="s">
        <v>651</v>
      </c>
      <c r="B352" t="s">
        <v>7</v>
      </c>
      <c r="C352" s="3" t="s">
        <v>30</v>
      </c>
      <c r="D352" s="4">
        <v>85880</v>
      </c>
      <c r="E352" s="2" t="s">
        <v>9</v>
      </c>
      <c r="F352" s="2" t="s">
        <v>10</v>
      </c>
      <c r="G352" s="15">
        <f>VLOOKUP(C352,'Bonus Rules'!B:G,6,FALSE)</f>
        <v>7.1999999999999995E-2</v>
      </c>
      <c r="H352" s="15">
        <f>VLOOKUP(C352,'Bonus Rules'!B:G,6,)</f>
        <v>7.1999999999999995E-2</v>
      </c>
      <c r="J352" s="10">
        <f t="shared" si="16"/>
        <v>1030560</v>
      </c>
      <c r="K352" s="10">
        <f t="shared" si="17"/>
        <v>74200.319999999992</v>
      </c>
      <c r="L352" s="18">
        <f t="shared" si="18"/>
        <v>1104760.3200000001</v>
      </c>
      <c r="M352" s="2" t="s">
        <v>9</v>
      </c>
    </row>
    <row r="353" spans="1:13" x14ac:dyDescent="0.35">
      <c r="A353" t="s">
        <v>561</v>
      </c>
      <c r="B353" t="s">
        <v>7</v>
      </c>
      <c r="C353" s="3" t="s">
        <v>65</v>
      </c>
      <c r="D353" s="4">
        <v>85780</v>
      </c>
      <c r="E353" s="2" t="s">
        <v>16</v>
      </c>
      <c r="F353" s="2" t="s">
        <v>23</v>
      </c>
      <c r="G353" s="15">
        <f>VLOOKUP(C353,'Bonus Rules'!B:G,3,FALSE)</f>
        <v>1.2999999999999999E-2</v>
      </c>
      <c r="H353" s="15">
        <f>VLOOKUP(C353,'Bonus Rules'!B:G,3,)</f>
        <v>1.2999999999999999E-2</v>
      </c>
      <c r="J353" s="10">
        <f t="shared" si="16"/>
        <v>1029360</v>
      </c>
      <c r="K353" s="10">
        <f t="shared" si="17"/>
        <v>13381.68</v>
      </c>
      <c r="L353" s="18">
        <f t="shared" si="18"/>
        <v>1042741.68</v>
      </c>
      <c r="M353" s="2" t="s">
        <v>16</v>
      </c>
    </row>
    <row r="354" spans="1:13" x14ac:dyDescent="0.35">
      <c r="A354" t="s">
        <v>164</v>
      </c>
      <c r="B354" t="s">
        <v>12</v>
      </c>
      <c r="C354" s="3" t="s">
        <v>26</v>
      </c>
      <c r="D354" s="4">
        <v>85740</v>
      </c>
      <c r="E354" s="2" t="s">
        <v>9</v>
      </c>
      <c r="F354" s="2" t="s">
        <v>27</v>
      </c>
      <c r="G354" s="15">
        <f>VLOOKUP(C354,'Bonus Rules'!B:G,4,FALSE)</f>
        <v>2.7E-2</v>
      </c>
      <c r="H354" s="15">
        <f>VLOOKUP(C354,'Bonus Rules'!B:G,4,)</f>
        <v>2.7E-2</v>
      </c>
      <c r="J354" s="10">
        <f t="shared" si="16"/>
        <v>1028880</v>
      </c>
      <c r="K354" s="10">
        <f t="shared" si="17"/>
        <v>27779.759999999998</v>
      </c>
      <c r="L354" s="18">
        <f t="shared" si="18"/>
        <v>1056659.76</v>
      </c>
      <c r="M354" s="2" t="s">
        <v>9</v>
      </c>
    </row>
    <row r="355" spans="1:13" x14ac:dyDescent="0.35">
      <c r="A355" t="s">
        <v>592</v>
      </c>
      <c r="B355" t="s">
        <v>12</v>
      </c>
      <c r="C355" s="3" t="s">
        <v>49</v>
      </c>
      <c r="D355" s="4">
        <v>85720</v>
      </c>
      <c r="E355" s="2" t="s">
        <v>16</v>
      </c>
      <c r="F355" s="2" t="s">
        <v>27</v>
      </c>
      <c r="G355" s="15">
        <f>VLOOKUP(C355,'Bonus Rules'!B:G,4,FALSE)</f>
        <v>3.3000000000000002E-2</v>
      </c>
      <c r="H355" s="15">
        <f>VLOOKUP(C355,'Bonus Rules'!B:G,4,)</f>
        <v>3.3000000000000002E-2</v>
      </c>
      <c r="J355" s="10">
        <f t="shared" si="16"/>
        <v>1028640</v>
      </c>
      <c r="K355" s="10">
        <f t="shared" si="17"/>
        <v>33945.120000000003</v>
      </c>
      <c r="L355" s="18">
        <f t="shared" si="18"/>
        <v>1062585.1200000001</v>
      </c>
      <c r="M355" s="2" t="s">
        <v>16</v>
      </c>
    </row>
    <row r="356" spans="1:13" x14ac:dyDescent="0.35">
      <c r="A356" t="s">
        <v>745</v>
      </c>
      <c r="B356" t="s">
        <v>12</v>
      </c>
      <c r="C356" s="3" t="s">
        <v>22</v>
      </c>
      <c r="D356" s="4">
        <v>85670</v>
      </c>
      <c r="E356" s="2" t="s">
        <v>20</v>
      </c>
      <c r="F356" s="2" t="s">
        <v>27</v>
      </c>
      <c r="G356" s="15">
        <f>VLOOKUP(C356,'Bonus Rules'!B:G,4,FALSE)</f>
        <v>2.8000000000000001E-2</v>
      </c>
      <c r="H356" s="15">
        <f>VLOOKUP(C356,'Bonus Rules'!B:G,4,)</f>
        <v>2.8000000000000001E-2</v>
      </c>
      <c r="J356" s="10">
        <f t="shared" si="16"/>
        <v>1028040</v>
      </c>
      <c r="K356" s="10">
        <f t="shared" si="17"/>
        <v>28785.119999999999</v>
      </c>
      <c r="L356" s="18">
        <f t="shared" si="18"/>
        <v>1056825.1200000001</v>
      </c>
      <c r="M356" s="2" t="s">
        <v>20</v>
      </c>
    </row>
    <row r="357" spans="1:13" x14ac:dyDescent="0.35">
      <c r="A357" t="s">
        <v>396</v>
      </c>
      <c r="B357" t="s">
        <v>12</v>
      </c>
      <c r="C357" s="3" t="s">
        <v>30</v>
      </c>
      <c r="D357" s="4">
        <v>85530</v>
      </c>
      <c r="E357" s="2" t="s">
        <v>20</v>
      </c>
      <c r="F357" s="2" t="s">
        <v>27</v>
      </c>
      <c r="G357" s="15">
        <f>VLOOKUP(C357,'Bonus Rules'!B:G,4,FALSE)</f>
        <v>2.3E-2</v>
      </c>
      <c r="H357" s="15">
        <f>VLOOKUP(C357,'Bonus Rules'!B:G,4,)</f>
        <v>2.3E-2</v>
      </c>
      <c r="J357" s="10">
        <f t="shared" si="16"/>
        <v>1026360</v>
      </c>
      <c r="K357" s="10">
        <f t="shared" si="17"/>
        <v>23606.28</v>
      </c>
      <c r="L357" s="18">
        <f t="shared" si="18"/>
        <v>1049966.28</v>
      </c>
      <c r="M357" s="2" t="s">
        <v>20</v>
      </c>
    </row>
    <row r="358" spans="1:13" x14ac:dyDescent="0.35">
      <c r="A358" t="s">
        <v>543</v>
      </c>
      <c r="B358" t="s">
        <v>7</v>
      </c>
      <c r="C358" s="3" t="s">
        <v>49</v>
      </c>
      <c r="D358" s="4">
        <v>85460</v>
      </c>
      <c r="E358" s="2" t="s">
        <v>20</v>
      </c>
      <c r="F358" s="2" t="s">
        <v>27</v>
      </c>
      <c r="G358" s="15">
        <f>VLOOKUP(C358,'Bonus Rules'!B:G,4,FALSE)</f>
        <v>3.3000000000000002E-2</v>
      </c>
      <c r="H358" s="15">
        <f>VLOOKUP(C358,'Bonus Rules'!B:G,4,)</f>
        <v>3.3000000000000002E-2</v>
      </c>
      <c r="J358" s="10">
        <f t="shared" si="16"/>
        <v>1025520</v>
      </c>
      <c r="K358" s="10">
        <f t="shared" si="17"/>
        <v>33842.160000000003</v>
      </c>
      <c r="L358" s="18">
        <f t="shared" si="18"/>
        <v>1059362.1599999999</v>
      </c>
      <c r="M358" s="2" t="s">
        <v>20</v>
      </c>
    </row>
    <row r="359" spans="1:13" x14ac:dyDescent="0.35">
      <c r="A359" t="s">
        <v>791</v>
      </c>
      <c r="B359" t="s">
        <v>7</v>
      </c>
      <c r="C359" s="3" t="s">
        <v>26</v>
      </c>
      <c r="D359" s="4">
        <v>85330</v>
      </c>
      <c r="E359" s="2" t="s">
        <v>16</v>
      </c>
      <c r="F359" s="2" t="s">
        <v>27</v>
      </c>
      <c r="G359" s="15">
        <f>VLOOKUP(C359,'Bonus Rules'!B:G,4,FALSE)</f>
        <v>2.7E-2</v>
      </c>
      <c r="H359" s="15">
        <f>VLOOKUP(C359,'Bonus Rules'!B:G,4,)</f>
        <v>2.7E-2</v>
      </c>
      <c r="J359" s="10">
        <f t="shared" si="16"/>
        <v>1023960</v>
      </c>
      <c r="K359" s="10">
        <f t="shared" si="17"/>
        <v>27646.92</v>
      </c>
      <c r="L359" s="18">
        <f t="shared" si="18"/>
        <v>1051606.92</v>
      </c>
      <c r="M359" s="2" t="s">
        <v>16</v>
      </c>
    </row>
    <row r="360" spans="1:13" x14ac:dyDescent="0.35">
      <c r="A360" t="s">
        <v>83</v>
      </c>
      <c r="B360" t="s">
        <v>12</v>
      </c>
      <c r="C360" s="3" t="s">
        <v>26</v>
      </c>
      <c r="D360" s="4">
        <v>85260</v>
      </c>
      <c r="E360" s="2" t="s">
        <v>9</v>
      </c>
      <c r="F360" s="2" t="s">
        <v>23</v>
      </c>
      <c r="G360" s="15">
        <f>VLOOKUP(C360,'Bonus Rules'!B:G,3,FALSE)</f>
        <v>1.2999999999999999E-2</v>
      </c>
      <c r="H360" s="15">
        <f>VLOOKUP(C360,'Bonus Rules'!B:G,3,)</f>
        <v>1.2999999999999999E-2</v>
      </c>
      <c r="J360" s="10">
        <f t="shared" si="16"/>
        <v>1023120</v>
      </c>
      <c r="K360" s="10">
        <f t="shared" si="17"/>
        <v>13300.56</v>
      </c>
      <c r="L360" s="18">
        <f t="shared" si="18"/>
        <v>1036420.56</v>
      </c>
      <c r="M360" s="2" t="s">
        <v>9</v>
      </c>
    </row>
    <row r="361" spans="1:13" x14ac:dyDescent="0.35">
      <c r="A361" t="s">
        <v>320</v>
      </c>
      <c r="B361" t="s">
        <v>12</v>
      </c>
      <c r="C361" s="3" t="s">
        <v>30</v>
      </c>
      <c r="D361" s="4">
        <v>85180</v>
      </c>
      <c r="E361" s="2" t="s">
        <v>20</v>
      </c>
      <c r="F361" s="2" t="s">
        <v>23</v>
      </c>
      <c r="G361" s="15">
        <f>VLOOKUP(C361,'Bonus Rules'!B:G,3,FALSE)</f>
        <v>1.4999999999999999E-2</v>
      </c>
      <c r="H361" s="15">
        <f>VLOOKUP(C361,'Bonus Rules'!B:G,3,)</f>
        <v>1.4999999999999999E-2</v>
      </c>
      <c r="J361" s="10">
        <f t="shared" si="16"/>
        <v>1022160</v>
      </c>
      <c r="K361" s="10">
        <f t="shared" si="17"/>
        <v>15332.4</v>
      </c>
      <c r="L361" s="18">
        <f t="shared" si="18"/>
        <v>1037492.4</v>
      </c>
      <c r="M361" s="2" t="s">
        <v>20</v>
      </c>
    </row>
    <row r="362" spans="1:13" x14ac:dyDescent="0.35">
      <c r="A362" t="s">
        <v>865</v>
      </c>
      <c r="B362" t="s">
        <v>12</v>
      </c>
      <c r="C362" s="3" t="s">
        <v>19</v>
      </c>
      <c r="D362" s="4">
        <v>85000</v>
      </c>
      <c r="E362" s="2" t="s">
        <v>20</v>
      </c>
      <c r="F362" s="2" t="s">
        <v>23</v>
      </c>
      <c r="G362" s="15">
        <f>VLOOKUP(C362,'Bonus Rules'!B:G,3,FALSE)</f>
        <v>1.9E-2</v>
      </c>
      <c r="H362" s="15">
        <f>VLOOKUP(C362,'Bonus Rules'!B:G,3,)</f>
        <v>1.9E-2</v>
      </c>
      <c r="J362" s="10">
        <f t="shared" si="16"/>
        <v>1020000</v>
      </c>
      <c r="K362" s="10">
        <f t="shared" si="17"/>
        <v>19380</v>
      </c>
      <c r="L362" s="18">
        <f t="shared" si="18"/>
        <v>1039380</v>
      </c>
      <c r="M362" s="2" t="s">
        <v>20</v>
      </c>
    </row>
    <row r="363" spans="1:13" x14ac:dyDescent="0.35">
      <c r="A363" t="s">
        <v>240</v>
      </c>
      <c r="B363" t="s">
        <v>7</v>
      </c>
      <c r="C363" s="3" t="s">
        <v>49</v>
      </c>
      <c r="D363" s="4">
        <v>84940</v>
      </c>
      <c r="E363" s="2" t="s">
        <v>20</v>
      </c>
      <c r="F363" s="2" t="s">
        <v>23</v>
      </c>
      <c r="G363" s="15">
        <f>VLOOKUP(C363,'Bonus Rules'!B:G,3,FALSE)</f>
        <v>0.02</v>
      </c>
      <c r="H363" s="15">
        <f>VLOOKUP(C363,'Bonus Rules'!B:G,3,)</f>
        <v>0.02</v>
      </c>
      <c r="J363" s="10">
        <f t="shared" si="16"/>
        <v>1019280</v>
      </c>
      <c r="K363" s="10">
        <f t="shared" si="17"/>
        <v>20385.600000000002</v>
      </c>
      <c r="L363" s="18">
        <f t="shared" si="18"/>
        <v>1039665.6</v>
      </c>
      <c r="M363" s="2" t="s">
        <v>20</v>
      </c>
    </row>
    <row r="364" spans="1:13" x14ac:dyDescent="0.35">
      <c r="A364" t="s">
        <v>66</v>
      </c>
      <c r="B364" t="s">
        <v>12</v>
      </c>
      <c r="C364" s="3" t="s">
        <v>8</v>
      </c>
      <c r="D364" s="4">
        <v>84760</v>
      </c>
      <c r="E364" s="2" t="s">
        <v>20</v>
      </c>
      <c r="F364" s="2" t="s">
        <v>27</v>
      </c>
      <c r="G364" s="15">
        <f>VLOOKUP(C364,'Bonus Rules'!B:G,4,FALSE)</f>
        <v>2.1000000000000001E-2</v>
      </c>
      <c r="H364" s="15">
        <f>VLOOKUP(C364,'Bonus Rules'!B:G,4,)</f>
        <v>2.1000000000000001E-2</v>
      </c>
      <c r="J364" s="10">
        <f t="shared" si="16"/>
        <v>1017120</v>
      </c>
      <c r="K364" s="10">
        <f t="shared" si="17"/>
        <v>21359.52</v>
      </c>
      <c r="L364" s="18">
        <f t="shared" si="18"/>
        <v>1038479.52</v>
      </c>
      <c r="M364" s="2" t="s">
        <v>20</v>
      </c>
    </row>
    <row r="365" spans="1:13" x14ac:dyDescent="0.35">
      <c r="A365" t="s">
        <v>247</v>
      </c>
      <c r="B365" t="s">
        <v>12</v>
      </c>
      <c r="C365" s="3" t="s">
        <v>41</v>
      </c>
      <c r="D365" s="4">
        <v>84750</v>
      </c>
      <c r="E365" s="2" t="s">
        <v>9</v>
      </c>
      <c r="F365" s="2" t="s">
        <v>27</v>
      </c>
      <c r="G365" s="15">
        <f>VLOOKUP(C365,'Bonus Rules'!B:G,4,FALSE)</f>
        <v>0.04</v>
      </c>
      <c r="H365" s="15">
        <f>VLOOKUP(C365,'Bonus Rules'!B:G,4,)</f>
        <v>0.04</v>
      </c>
      <c r="J365" s="10">
        <f t="shared" si="16"/>
        <v>1017000</v>
      </c>
      <c r="K365" s="10">
        <f t="shared" si="17"/>
        <v>40680</v>
      </c>
      <c r="L365" s="18">
        <f t="shared" si="18"/>
        <v>1057680</v>
      </c>
      <c r="M365" s="2" t="s">
        <v>9</v>
      </c>
    </row>
    <row r="366" spans="1:13" x14ac:dyDescent="0.35">
      <c r="A366" t="s">
        <v>611</v>
      </c>
      <c r="B366" t="s">
        <v>7</v>
      </c>
      <c r="C366" s="3" t="s">
        <v>30</v>
      </c>
      <c r="D366" s="4">
        <v>84740</v>
      </c>
      <c r="E366" s="2" t="s">
        <v>9</v>
      </c>
      <c r="F366" s="2" t="s">
        <v>27</v>
      </c>
      <c r="G366" s="15">
        <f>VLOOKUP(C366,'Bonus Rules'!B:G,4,FALSE)</f>
        <v>2.3E-2</v>
      </c>
      <c r="H366" s="15">
        <f>VLOOKUP(C366,'Bonus Rules'!B:G,4,)</f>
        <v>2.3E-2</v>
      </c>
      <c r="J366" s="10">
        <f t="shared" si="16"/>
        <v>1016880</v>
      </c>
      <c r="K366" s="10">
        <f t="shared" si="17"/>
        <v>23388.239999999998</v>
      </c>
      <c r="L366" s="18">
        <f t="shared" si="18"/>
        <v>1040268.24</v>
      </c>
      <c r="M366" s="2" t="s">
        <v>9</v>
      </c>
    </row>
    <row r="367" spans="1:13" x14ac:dyDescent="0.35">
      <c r="A367" t="s">
        <v>73</v>
      </c>
      <c r="B367" t="s">
        <v>984</v>
      </c>
      <c r="C367" s="3" t="s">
        <v>41</v>
      </c>
      <c r="D367" s="4">
        <v>84680</v>
      </c>
      <c r="E367" s="2" t="s">
        <v>9</v>
      </c>
      <c r="F367" s="2" t="s">
        <v>14</v>
      </c>
      <c r="G367" s="15">
        <f>VLOOKUP(C367,'Bonus Rules'!B:G,5,FALSE)</f>
        <v>5.8999999999999997E-2</v>
      </c>
      <c r="H367" s="15">
        <f>VLOOKUP(C367,'Bonus Rules'!B:G,5,)</f>
        <v>5.8999999999999997E-2</v>
      </c>
      <c r="J367" s="10">
        <f t="shared" si="16"/>
        <v>1016160</v>
      </c>
      <c r="K367" s="10">
        <f t="shared" si="17"/>
        <v>59953.439999999995</v>
      </c>
      <c r="L367" s="18">
        <f t="shared" si="18"/>
        <v>1076113.44</v>
      </c>
      <c r="M367" s="2" t="s">
        <v>9</v>
      </c>
    </row>
    <row r="368" spans="1:13" x14ac:dyDescent="0.35">
      <c r="A368" t="s">
        <v>253</v>
      </c>
      <c r="B368" t="s">
        <v>12</v>
      </c>
      <c r="C368" s="3" t="s">
        <v>8</v>
      </c>
      <c r="D368" s="4">
        <v>84600</v>
      </c>
      <c r="E368" s="2" t="s">
        <v>16</v>
      </c>
      <c r="F368" s="2" t="s">
        <v>50</v>
      </c>
      <c r="G368" s="15">
        <f>VLOOKUP(C368,'Bonus Rules'!B:G,2,FALSE)</f>
        <v>5.0000000000000001E-3</v>
      </c>
      <c r="H368" s="15">
        <f>VLOOKUP(C368,'Bonus Rules'!B:G,2,)</f>
        <v>5.0000000000000001E-3</v>
      </c>
      <c r="J368" s="10">
        <f t="shared" si="16"/>
        <v>1015200</v>
      </c>
      <c r="K368" s="10">
        <f t="shared" si="17"/>
        <v>5076</v>
      </c>
      <c r="L368" s="18">
        <f t="shared" si="18"/>
        <v>1020276</v>
      </c>
      <c r="M368" s="2" t="s">
        <v>16</v>
      </c>
    </row>
    <row r="369" spans="1:13" x14ac:dyDescent="0.35">
      <c r="A369" t="s">
        <v>577</v>
      </c>
      <c r="B369" t="s">
        <v>7</v>
      </c>
      <c r="C369" s="3" t="s">
        <v>8</v>
      </c>
      <c r="D369" s="4">
        <v>84500</v>
      </c>
      <c r="E369" s="2" t="s">
        <v>20</v>
      </c>
      <c r="F369" s="2" t="s">
        <v>27</v>
      </c>
      <c r="G369" s="15">
        <f>VLOOKUP(C369,'Bonus Rules'!B:G,4,FALSE)</f>
        <v>2.1000000000000001E-2</v>
      </c>
      <c r="H369" s="15">
        <f>VLOOKUP(C369,'Bonus Rules'!B:G,4,)</f>
        <v>2.1000000000000001E-2</v>
      </c>
      <c r="J369" s="10">
        <f t="shared" si="16"/>
        <v>1014000</v>
      </c>
      <c r="K369" s="10">
        <f t="shared" si="17"/>
        <v>21294</v>
      </c>
      <c r="L369" s="18">
        <f t="shared" si="18"/>
        <v>1035294</v>
      </c>
      <c r="M369" s="2" t="s">
        <v>20</v>
      </c>
    </row>
    <row r="370" spans="1:13" x14ac:dyDescent="0.35">
      <c r="A370" t="s">
        <v>78</v>
      </c>
      <c r="B370" t="s">
        <v>7</v>
      </c>
      <c r="C370" s="3" t="s">
        <v>26</v>
      </c>
      <c r="D370" s="4">
        <v>84470</v>
      </c>
      <c r="E370" s="2" t="s">
        <v>9</v>
      </c>
      <c r="F370" s="2" t="s">
        <v>27</v>
      </c>
      <c r="G370" s="15">
        <f>VLOOKUP(C370,'Bonus Rules'!B:G,4,FALSE)</f>
        <v>2.7E-2</v>
      </c>
      <c r="H370" s="15">
        <f>VLOOKUP(C370,'Bonus Rules'!B:G,4,)</f>
        <v>2.7E-2</v>
      </c>
      <c r="J370" s="10">
        <f t="shared" si="16"/>
        <v>1013640</v>
      </c>
      <c r="K370" s="10">
        <f t="shared" si="17"/>
        <v>27368.28</v>
      </c>
      <c r="L370" s="18">
        <f t="shared" si="18"/>
        <v>1041008.28</v>
      </c>
      <c r="M370" s="2" t="s">
        <v>9</v>
      </c>
    </row>
    <row r="371" spans="1:13" x14ac:dyDescent="0.35">
      <c r="A371" t="s">
        <v>35</v>
      </c>
      <c r="B371" t="s">
        <v>12</v>
      </c>
      <c r="C371" s="3" t="s">
        <v>36</v>
      </c>
      <c r="D371" s="4">
        <v>84420</v>
      </c>
      <c r="E371" s="2" t="s">
        <v>16</v>
      </c>
      <c r="F371" s="2" t="s">
        <v>27</v>
      </c>
      <c r="G371" s="15">
        <f>VLOOKUP(C371,'Bonus Rules'!B:G,4,FALSE)</f>
        <v>3.2000000000000001E-2</v>
      </c>
      <c r="H371" s="15">
        <f>VLOOKUP(C371,'Bonus Rules'!B:G,4,)</f>
        <v>3.2000000000000001E-2</v>
      </c>
      <c r="J371" s="10">
        <f t="shared" si="16"/>
        <v>1013040</v>
      </c>
      <c r="K371" s="10">
        <f t="shared" si="17"/>
        <v>32417.280000000002</v>
      </c>
      <c r="L371" s="18">
        <f t="shared" si="18"/>
        <v>1045457.28</v>
      </c>
      <c r="M371" s="2" t="s">
        <v>16</v>
      </c>
    </row>
    <row r="372" spans="1:13" x14ac:dyDescent="0.35">
      <c r="A372" t="s">
        <v>671</v>
      </c>
      <c r="B372" t="s">
        <v>12</v>
      </c>
      <c r="C372" s="3" t="s">
        <v>49</v>
      </c>
      <c r="D372" s="4">
        <v>84310</v>
      </c>
      <c r="E372" s="2" t="s">
        <v>9</v>
      </c>
      <c r="F372" s="2" t="s">
        <v>27</v>
      </c>
      <c r="G372" s="15">
        <f>VLOOKUP(C372,'Bonus Rules'!B:G,4,FALSE)</f>
        <v>3.3000000000000002E-2</v>
      </c>
      <c r="H372" s="15">
        <f>VLOOKUP(C372,'Bonus Rules'!B:G,4,)</f>
        <v>3.3000000000000002E-2</v>
      </c>
      <c r="J372" s="10">
        <f t="shared" si="16"/>
        <v>1011720</v>
      </c>
      <c r="K372" s="10">
        <f t="shared" si="17"/>
        <v>33386.76</v>
      </c>
      <c r="L372" s="18">
        <f t="shared" si="18"/>
        <v>1045106.76</v>
      </c>
      <c r="M372" s="2" t="s">
        <v>9</v>
      </c>
    </row>
    <row r="373" spans="1:13" x14ac:dyDescent="0.35">
      <c r="A373" t="s">
        <v>671</v>
      </c>
      <c r="B373" t="s">
        <v>12</v>
      </c>
      <c r="C373" s="3" t="s">
        <v>49</v>
      </c>
      <c r="D373" s="4">
        <v>84310</v>
      </c>
      <c r="E373" s="2" t="s">
        <v>16</v>
      </c>
      <c r="F373" s="2" t="s">
        <v>14</v>
      </c>
      <c r="G373" s="15">
        <f>VLOOKUP(C373,'Bonus Rules'!B:G,5,FALSE)</f>
        <v>5.3999999999999999E-2</v>
      </c>
      <c r="H373" s="15">
        <f>VLOOKUP(C373,'Bonus Rules'!B:G,5,)</f>
        <v>5.3999999999999999E-2</v>
      </c>
      <c r="J373" s="10">
        <f t="shared" si="16"/>
        <v>1011720</v>
      </c>
      <c r="K373" s="10">
        <f t="shared" si="17"/>
        <v>54632.88</v>
      </c>
      <c r="L373" s="18">
        <f t="shared" si="18"/>
        <v>1066352.8799999999</v>
      </c>
      <c r="M373" s="2" t="s">
        <v>16</v>
      </c>
    </row>
    <row r="374" spans="1:13" x14ac:dyDescent="0.35">
      <c r="A374" t="s">
        <v>604</v>
      </c>
      <c r="B374" t="s">
        <v>12</v>
      </c>
      <c r="C374" s="3" t="s">
        <v>30</v>
      </c>
      <c r="D374" s="4">
        <v>84200</v>
      </c>
      <c r="E374" s="2" t="s">
        <v>16</v>
      </c>
      <c r="F374" s="2" t="s">
        <v>14</v>
      </c>
      <c r="G374" s="15">
        <f>VLOOKUP(C374,'Bonus Rules'!B:G,5,FALSE)</f>
        <v>5.2999999999999999E-2</v>
      </c>
      <c r="H374" s="15">
        <f>VLOOKUP(C374,'Bonus Rules'!B:G,5,)</f>
        <v>5.2999999999999999E-2</v>
      </c>
      <c r="J374" s="10">
        <f t="shared" si="16"/>
        <v>1010400</v>
      </c>
      <c r="K374" s="10">
        <f t="shared" si="17"/>
        <v>53551.199999999997</v>
      </c>
      <c r="L374" s="18">
        <f t="shared" si="18"/>
        <v>1063951.2</v>
      </c>
      <c r="M374" s="2" t="s">
        <v>16</v>
      </c>
    </row>
    <row r="375" spans="1:13" x14ac:dyDescent="0.35">
      <c r="A375" t="s">
        <v>326</v>
      </c>
      <c r="B375" t="s">
        <v>7</v>
      </c>
      <c r="C375" s="3" t="s">
        <v>41</v>
      </c>
      <c r="D375" s="4">
        <v>84170</v>
      </c>
      <c r="E375" s="2" t="s">
        <v>16</v>
      </c>
      <c r="F375" s="2" t="s">
        <v>14</v>
      </c>
      <c r="G375" s="15">
        <f>VLOOKUP(C375,'Bonus Rules'!B:G,5,FALSE)</f>
        <v>5.8999999999999997E-2</v>
      </c>
      <c r="H375" s="15">
        <f>VLOOKUP(C375,'Bonus Rules'!B:G,5,)</f>
        <v>5.8999999999999997E-2</v>
      </c>
      <c r="J375" s="10">
        <f t="shared" si="16"/>
        <v>1010040</v>
      </c>
      <c r="K375" s="10">
        <f t="shared" si="17"/>
        <v>59592.359999999993</v>
      </c>
      <c r="L375" s="18">
        <f t="shared" si="18"/>
        <v>1069632.3600000001</v>
      </c>
      <c r="M375" s="2" t="s">
        <v>16</v>
      </c>
    </row>
    <row r="376" spans="1:13" x14ac:dyDescent="0.35">
      <c r="A376" t="s">
        <v>326</v>
      </c>
      <c r="B376" t="s">
        <v>7</v>
      </c>
      <c r="C376" s="3" t="s">
        <v>41</v>
      </c>
      <c r="D376" s="4">
        <v>84170</v>
      </c>
      <c r="E376" s="2" t="s">
        <v>9</v>
      </c>
      <c r="F376" s="2" t="s">
        <v>17</v>
      </c>
      <c r="G376" s="15">
        <v>0</v>
      </c>
      <c r="H376" s="15">
        <v>0</v>
      </c>
      <c r="J376" s="10">
        <f t="shared" si="16"/>
        <v>1010040</v>
      </c>
      <c r="K376" s="10">
        <f t="shared" si="17"/>
        <v>0</v>
      </c>
      <c r="L376" s="18">
        <f t="shared" si="18"/>
        <v>1010040</v>
      </c>
      <c r="M376" s="2" t="s">
        <v>9</v>
      </c>
    </row>
    <row r="377" spans="1:13" x14ac:dyDescent="0.35">
      <c r="A377" t="s">
        <v>721</v>
      </c>
      <c r="B377" t="s">
        <v>12</v>
      </c>
      <c r="C377" s="3" t="s">
        <v>8</v>
      </c>
      <c r="D377" s="4">
        <v>83750</v>
      </c>
      <c r="E377" s="2" t="s">
        <v>16</v>
      </c>
      <c r="F377" s="2" t="s">
        <v>27</v>
      </c>
      <c r="G377" s="15">
        <f>VLOOKUP(C377,'Bonus Rules'!B:G,4,FALSE)</f>
        <v>2.1000000000000001E-2</v>
      </c>
      <c r="H377" s="15">
        <f>VLOOKUP(C377,'Bonus Rules'!B:G,4,)</f>
        <v>2.1000000000000001E-2</v>
      </c>
      <c r="J377" s="10">
        <f t="shared" si="16"/>
        <v>1005000</v>
      </c>
      <c r="K377" s="10">
        <f t="shared" si="17"/>
        <v>21105</v>
      </c>
      <c r="L377" s="18">
        <f t="shared" si="18"/>
        <v>1026105</v>
      </c>
      <c r="M377" s="2" t="s">
        <v>16</v>
      </c>
    </row>
    <row r="378" spans="1:13" x14ac:dyDescent="0.35">
      <c r="A378" t="s">
        <v>857</v>
      </c>
      <c r="B378" t="s">
        <v>7</v>
      </c>
      <c r="C378" s="3" t="s">
        <v>52</v>
      </c>
      <c r="D378" s="4">
        <v>83590</v>
      </c>
      <c r="E378" s="2" t="s">
        <v>16</v>
      </c>
      <c r="F378" s="2" t="s">
        <v>23</v>
      </c>
      <c r="G378" s="15">
        <f>VLOOKUP(C378,'Bonus Rules'!B:G,3,FALSE)</f>
        <v>1.2E-2</v>
      </c>
      <c r="H378" s="15">
        <f>VLOOKUP(C378,'Bonus Rules'!B:G,3,)</f>
        <v>1.2E-2</v>
      </c>
      <c r="J378" s="10">
        <f t="shared" si="16"/>
        <v>1003080</v>
      </c>
      <c r="K378" s="10">
        <f t="shared" si="17"/>
        <v>12036.960000000001</v>
      </c>
      <c r="L378" s="18">
        <f t="shared" si="18"/>
        <v>1015116.96</v>
      </c>
      <c r="M378" s="2" t="s">
        <v>16</v>
      </c>
    </row>
    <row r="379" spans="1:13" x14ac:dyDescent="0.35">
      <c r="A379" t="s">
        <v>309</v>
      </c>
      <c r="B379" t="s">
        <v>12</v>
      </c>
      <c r="C379" s="3" t="s">
        <v>8</v>
      </c>
      <c r="D379" s="4">
        <v>83400</v>
      </c>
      <c r="E379" s="2" t="s">
        <v>20</v>
      </c>
      <c r="F379" s="2" t="s">
        <v>23</v>
      </c>
      <c r="G379" s="15">
        <f>VLOOKUP(C379,'Bonus Rules'!B:G,3,FALSE)</f>
        <v>1.2E-2</v>
      </c>
      <c r="H379" s="15">
        <f>VLOOKUP(C379,'Bonus Rules'!B:G,3,)</f>
        <v>1.2E-2</v>
      </c>
      <c r="J379" s="10">
        <f t="shared" si="16"/>
        <v>1000800</v>
      </c>
      <c r="K379" s="10">
        <f t="shared" si="17"/>
        <v>12009.6</v>
      </c>
      <c r="L379" s="18">
        <f t="shared" si="18"/>
        <v>1012809.6</v>
      </c>
      <c r="M379" s="2" t="s">
        <v>20</v>
      </c>
    </row>
    <row r="380" spans="1:13" x14ac:dyDescent="0.35">
      <c r="A380" t="s">
        <v>855</v>
      </c>
      <c r="B380" t="s">
        <v>7</v>
      </c>
      <c r="C380" s="3" t="s">
        <v>8</v>
      </c>
      <c r="D380" s="4">
        <v>83190</v>
      </c>
      <c r="E380" s="2" t="s">
        <v>9</v>
      </c>
      <c r="F380" s="2" t="s">
        <v>27</v>
      </c>
      <c r="G380" s="15">
        <f>VLOOKUP(C380,'Bonus Rules'!B:G,4,FALSE)</f>
        <v>2.1000000000000001E-2</v>
      </c>
      <c r="H380" s="15">
        <f>VLOOKUP(C380,'Bonus Rules'!B:G,4,)</f>
        <v>2.1000000000000001E-2</v>
      </c>
      <c r="J380" s="10">
        <f t="shared" si="16"/>
        <v>998280</v>
      </c>
      <c r="K380" s="10">
        <f t="shared" si="17"/>
        <v>20963.88</v>
      </c>
      <c r="L380" s="18">
        <f t="shared" si="18"/>
        <v>1019243.88</v>
      </c>
      <c r="M380" s="2" t="s">
        <v>9</v>
      </c>
    </row>
    <row r="381" spans="1:13" x14ac:dyDescent="0.35">
      <c r="A381" t="s">
        <v>643</v>
      </c>
      <c r="B381" t="s">
        <v>12</v>
      </c>
      <c r="C381" s="3" t="s">
        <v>65</v>
      </c>
      <c r="D381" s="4">
        <v>83180</v>
      </c>
      <c r="E381" s="2" t="s">
        <v>20</v>
      </c>
      <c r="F381" s="2" t="s">
        <v>27</v>
      </c>
      <c r="G381" s="15">
        <f>VLOOKUP(C381,'Bonus Rules'!B:G,4,FALSE)</f>
        <v>3.5000000000000003E-2</v>
      </c>
      <c r="H381" s="15">
        <f>VLOOKUP(C381,'Bonus Rules'!B:G,4,)</f>
        <v>3.5000000000000003E-2</v>
      </c>
      <c r="J381" s="10">
        <f t="shared" si="16"/>
        <v>998160</v>
      </c>
      <c r="K381" s="10">
        <f t="shared" si="17"/>
        <v>34935.600000000006</v>
      </c>
      <c r="L381" s="18">
        <f t="shared" si="18"/>
        <v>1033095.6</v>
      </c>
      <c r="M381" s="2" t="s">
        <v>20</v>
      </c>
    </row>
    <row r="382" spans="1:13" x14ac:dyDescent="0.35">
      <c r="A382" t="s">
        <v>853</v>
      </c>
      <c r="B382" t="s">
        <v>7</v>
      </c>
      <c r="C382" s="3" t="s">
        <v>49</v>
      </c>
      <c r="D382" s="4">
        <v>82680</v>
      </c>
      <c r="E382" s="2" t="s">
        <v>9</v>
      </c>
      <c r="F382" s="2" t="s">
        <v>50</v>
      </c>
      <c r="G382" s="15">
        <f>VLOOKUP(C382,'Bonus Rules'!B:G,2,FALSE)</f>
        <v>5.0000000000000001E-3</v>
      </c>
      <c r="H382" s="15">
        <f>VLOOKUP(C382,'Bonus Rules'!B:G,2,)</f>
        <v>5.0000000000000001E-3</v>
      </c>
      <c r="J382" s="10">
        <f t="shared" si="16"/>
        <v>992160</v>
      </c>
      <c r="K382" s="10">
        <f t="shared" si="17"/>
        <v>4960.8</v>
      </c>
      <c r="L382" s="18">
        <f t="shared" si="18"/>
        <v>997120.8</v>
      </c>
      <c r="M382" s="2" t="s">
        <v>9</v>
      </c>
    </row>
    <row r="383" spans="1:13" x14ac:dyDescent="0.35">
      <c r="A383" t="s">
        <v>237</v>
      </c>
      <c r="B383" t="s">
        <v>7</v>
      </c>
      <c r="C383" s="3" t="s">
        <v>52</v>
      </c>
      <c r="D383" s="4">
        <v>82670</v>
      </c>
      <c r="E383" s="2" t="s">
        <v>20</v>
      </c>
      <c r="F383" s="2" t="s">
        <v>27</v>
      </c>
      <c r="G383" s="15">
        <f>VLOOKUP(C383,'Bonus Rules'!B:G,4,FALSE)</f>
        <v>0.02</v>
      </c>
      <c r="H383" s="15">
        <f>VLOOKUP(C383,'Bonus Rules'!B:G,4,)</f>
        <v>0.02</v>
      </c>
      <c r="J383" s="10">
        <f t="shared" si="16"/>
        <v>992040</v>
      </c>
      <c r="K383" s="10">
        <f t="shared" si="17"/>
        <v>19840.8</v>
      </c>
      <c r="L383" s="18">
        <f t="shared" si="18"/>
        <v>1011880.8</v>
      </c>
      <c r="M383" s="2" t="s">
        <v>20</v>
      </c>
    </row>
    <row r="384" spans="1:13" x14ac:dyDescent="0.35">
      <c r="A384" t="s">
        <v>742</v>
      </c>
      <c r="B384" t="s">
        <v>12</v>
      </c>
      <c r="C384" s="3" t="s">
        <v>26</v>
      </c>
      <c r="D384" s="4">
        <v>82300</v>
      </c>
      <c r="E384" s="2" t="s">
        <v>20</v>
      </c>
      <c r="F384" s="2" t="s">
        <v>17</v>
      </c>
      <c r="G384" s="15">
        <v>0</v>
      </c>
      <c r="H384" s="15">
        <v>0</v>
      </c>
      <c r="J384" s="10">
        <f t="shared" si="16"/>
        <v>987600</v>
      </c>
      <c r="K384" s="10">
        <f t="shared" si="17"/>
        <v>0</v>
      </c>
      <c r="L384" s="18">
        <f t="shared" si="18"/>
        <v>987600</v>
      </c>
      <c r="M384" s="2" t="s">
        <v>20</v>
      </c>
    </row>
    <row r="385" spans="1:13" x14ac:dyDescent="0.35">
      <c r="A385" t="s">
        <v>67</v>
      </c>
      <c r="B385" t="s">
        <v>7</v>
      </c>
      <c r="C385" s="3" t="s">
        <v>13</v>
      </c>
      <c r="D385" s="4">
        <v>82240</v>
      </c>
      <c r="E385" s="2" t="s">
        <v>20</v>
      </c>
      <c r="F385" s="2" t="s">
        <v>23</v>
      </c>
      <c r="G385" s="15">
        <f>VLOOKUP(C385,'Bonus Rules'!B:G,3,FALSE)</f>
        <v>1.0999999999999999E-2</v>
      </c>
      <c r="H385" s="15">
        <f>VLOOKUP(C385,'Bonus Rules'!B:G,3,)</f>
        <v>1.0999999999999999E-2</v>
      </c>
      <c r="J385" s="10">
        <f t="shared" si="16"/>
        <v>986880</v>
      </c>
      <c r="K385" s="10">
        <f t="shared" si="17"/>
        <v>10855.679999999998</v>
      </c>
      <c r="L385" s="18">
        <f t="shared" si="18"/>
        <v>997735.68</v>
      </c>
      <c r="M385" s="2" t="s">
        <v>20</v>
      </c>
    </row>
    <row r="386" spans="1:13" x14ac:dyDescent="0.35">
      <c r="A386" t="s">
        <v>316</v>
      </c>
      <c r="B386" t="s">
        <v>12</v>
      </c>
      <c r="C386" s="3" t="s">
        <v>36</v>
      </c>
      <c r="D386" s="4">
        <v>82120</v>
      </c>
      <c r="E386" s="2" t="s">
        <v>9</v>
      </c>
      <c r="F386" s="2" t="s">
        <v>27</v>
      </c>
      <c r="G386" s="15">
        <f>VLOOKUP(C386,'Bonus Rules'!B:G,4,FALSE)</f>
        <v>3.2000000000000001E-2</v>
      </c>
      <c r="H386" s="15">
        <f>VLOOKUP(C386,'Bonus Rules'!B:G,4,)</f>
        <v>3.2000000000000001E-2</v>
      </c>
      <c r="J386" s="10">
        <f t="shared" si="16"/>
        <v>985440</v>
      </c>
      <c r="K386" s="10">
        <f t="shared" si="17"/>
        <v>31534.080000000002</v>
      </c>
      <c r="L386" s="18">
        <f t="shared" si="18"/>
        <v>1016974.08</v>
      </c>
      <c r="M386" s="2" t="s">
        <v>9</v>
      </c>
    </row>
    <row r="387" spans="1:13" x14ac:dyDescent="0.35">
      <c r="A387" t="s">
        <v>227</v>
      </c>
      <c r="B387" t="s">
        <v>12</v>
      </c>
      <c r="C387" s="3" t="s">
        <v>30</v>
      </c>
      <c r="D387" s="4">
        <v>81900</v>
      </c>
      <c r="E387" s="2" t="s">
        <v>16</v>
      </c>
      <c r="F387" s="2" t="s">
        <v>27</v>
      </c>
      <c r="G387" s="15">
        <f>VLOOKUP(C387,'Bonus Rules'!B:G,4,FALSE)</f>
        <v>2.3E-2</v>
      </c>
      <c r="H387" s="15">
        <f>VLOOKUP(C387,'Bonus Rules'!B:G,4,)</f>
        <v>2.3E-2</v>
      </c>
      <c r="J387" s="10">
        <f t="shared" ref="J387:J450" si="19">D387*12</f>
        <v>982800</v>
      </c>
      <c r="K387" s="10">
        <f t="shared" ref="K387:K450" si="20">J387*G387</f>
        <v>22604.399999999998</v>
      </c>
      <c r="L387" s="18">
        <f t="shared" ref="L387:L450" si="21">J387+K387</f>
        <v>1005404.4</v>
      </c>
      <c r="M387" s="2" t="s">
        <v>16</v>
      </c>
    </row>
    <row r="388" spans="1:13" x14ac:dyDescent="0.35">
      <c r="A388" t="s">
        <v>386</v>
      </c>
      <c r="B388" t="s">
        <v>7</v>
      </c>
      <c r="C388" s="3" t="s">
        <v>13</v>
      </c>
      <c r="D388" s="4">
        <v>81790</v>
      </c>
      <c r="E388" s="2" t="s">
        <v>9</v>
      </c>
      <c r="F388" s="2" t="s">
        <v>17</v>
      </c>
      <c r="G388" s="15">
        <v>0</v>
      </c>
      <c r="H388" s="15">
        <v>0</v>
      </c>
      <c r="J388" s="10">
        <f t="shared" si="19"/>
        <v>981480</v>
      </c>
      <c r="K388" s="10">
        <f t="shared" si="20"/>
        <v>0</v>
      </c>
      <c r="L388" s="18">
        <f t="shared" si="21"/>
        <v>981480</v>
      </c>
      <c r="M388" s="2" t="s">
        <v>9</v>
      </c>
    </row>
    <row r="389" spans="1:13" x14ac:dyDescent="0.35">
      <c r="A389" t="s">
        <v>77</v>
      </c>
      <c r="B389" t="s">
        <v>12</v>
      </c>
      <c r="C389" s="3" t="s">
        <v>36</v>
      </c>
      <c r="D389" s="4">
        <v>81720</v>
      </c>
      <c r="E389" s="2" t="s">
        <v>16</v>
      </c>
      <c r="F389" s="2" t="s">
        <v>10</v>
      </c>
      <c r="G389" s="15">
        <f>VLOOKUP(C389,'Bonus Rules'!B:G,6,FALSE)</f>
        <v>6.2E-2</v>
      </c>
      <c r="H389" s="15">
        <f>VLOOKUP(C389,'Bonus Rules'!B:G,6,)</f>
        <v>6.2E-2</v>
      </c>
      <c r="J389" s="10">
        <f t="shared" si="19"/>
        <v>980640</v>
      </c>
      <c r="K389" s="10">
        <f t="shared" si="20"/>
        <v>60799.68</v>
      </c>
      <c r="L389" s="18">
        <f t="shared" si="21"/>
        <v>1041439.68</v>
      </c>
      <c r="M389" s="2" t="s">
        <v>16</v>
      </c>
    </row>
    <row r="390" spans="1:13" x14ac:dyDescent="0.35">
      <c r="A390" t="s">
        <v>784</v>
      </c>
      <c r="B390" t="s">
        <v>7</v>
      </c>
      <c r="C390" s="3" t="s">
        <v>13</v>
      </c>
      <c r="D390" s="4">
        <v>81380</v>
      </c>
      <c r="E390" s="2" t="s">
        <v>9</v>
      </c>
      <c r="F390" s="2" t="s">
        <v>17</v>
      </c>
      <c r="G390" s="15">
        <v>0</v>
      </c>
      <c r="H390" s="15">
        <v>0</v>
      </c>
      <c r="J390" s="10">
        <f t="shared" si="19"/>
        <v>976560</v>
      </c>
      <c r="K390" s="10">
        <f t="shared" si="20"/>
        <v>0</v>
      </c>
      <c r="L390" s="18">
        <f t="shared" si="21"/>
        <v>976560</v>
      </c>
      <c r="M390" s="2" t="s">
        <v>9</v>
      </c>
    </row>
    <row r="391" spans="1:13" x14ac:dyDescent="0.35">
      <c r="A391" t="s">
        <v>462</v>
      </c>
      <c r="B391" t="s">
        <v>7</v>
      </c>
      <c r="C391" s="3" t="s">
        <v>36</v>
      </c>
      <c r="D391" s="4">
        <v>81260</v>
      </c>
      <c r="E391" s="2" t="s">
        <v>16</v>
      </c>
      <c r="F391" s="2" t="s">
        <v>27</v>
      </c>
      <c r="G391" s="15">
        <f>VLOOKUP(C391,'Bonus Rules'!B:G,4,FALSE)</f>
        <v>3.2000000000000001E-2</v>
      </c>
      <c r="H391" s="15">
        <f>VLOOKUP(C391,'Bonus Rules'!B:G,4,)</f>
        <v>3.2000000000000001E-2</v>
      </c>
      <c r="J391" s="10">
        <f t="shared" si="19"/>
        <v>975120</v>
      </c>
      <c r="K391" s="10">
        <f t="shared" si="20"/>
        <v>31203.84</v>
      </c>
      <c r="L391" s="18">
        <f t="shared" si="21"/>
        <v>1006323.84</v>
      </c>
      <c r="M391" s="2" t="s">
        <v>16</v>
      </c>
    </row>
    <row r="392" spans="1:13" x14ac:dyDescent="0.35">
      <c r="A392" t="s">
        <v>781</v>
      </c>
      <c r="B392" t="s">
        <v>7</v>
      </c>
      <c r="C392" s="3" t="s">
        <v>36</v>
      </c>
      <c r="D392" s="4">
        <v>81220</v>
      </c>
      <c r="E392" s="2" t="s">
        <v>9</v>
      </c>
      <c r="F392" s="2" t="s">
        <v>23</v>
      </c>
      <c r="G392" s="15">
        <f>VLOOKUP(C392,'Bonus Rules'!B:G,3,FALSE)</f>
        <v>0.01</v>
      </c>
      <c r="H392" s="15">
        <f>VLOOKUP(C392,'Bonus Rules'!B:G,3,)</f>
        <v>0.01</v>
      </c>
      <c r="J392" s="10">
        <f t="shared" si="19"/>
        <v>974640</v>
      </c>
      <c r="K392" s="10">
        <f t="shared" si="20"/>
        <v>9746.4</v>
      </c>
      <c r="L392" s="18">
        <f t="shared" si="21"/>
        <v>984386.4</v>
      </c>
      <c r="M392" s="2" t="s">
        <v>9</v>
      </c>
    </row>
    <row r="393" spans="1:13" x14ac:dyDescent="0.35">
      <c r="A393" t="s">
        <v>541</v>
      </c>
      <c r="B393" t="s">
        <v>7</v>
      </c>
      <c r="C393" s="3" t="s">
        <v>30</v>
      </c>
      <c r="D393" s="4">
        <v>81150</v>
      </c>
      <c r="E393" s="2" t="s">
        <v>16</v>
      </c>
      <c r="F393" s="2" t="s">
        <v>17</v>
      </c>
      <c r="G393" s="15">
        <v>0</v>
      </c>
      <c r="H393" s="15">
        <v>0</v>
      </c>
      <c r="J393" s="10">
        <f t="shared" si="19"/>
        <v>973800</v>
      </c>
      <c r="K393" s="10">
        <f t="shared" si="20"/>
        <v>0</v>
      </c>
      <c r="L393" s="18">
        <f t="shared" si="21"/>
        <v>973800</v>
      </c>
      <c r="M393" s="2" t="s">
        <v>16</v>
      </c>
    </row>
    <row r="394" spans="1:13" x14ac:dyDescent="0.35">
      <c r="A394" t="s">
        <v>166</v>
      </c>
      <c r="B394" t="s">
        <v>7</v>
      </c>
      <c r="C394" s="3" t="s">
        <v>8</v>
      </c>
      <c r="D394" s="4">
        <v>80770</v>
      </c>
      <c r="E394" s="2" t="s">
        <v>16</v>
      </c>
      <c r="F394" s="2" t="s">
        <v>10</v>
      </c>
      <c r="G394" s="15">
        <f>VLOOKUP(C394,'Bonus Rules'!B:G,6,FALSE)</f>
        <v>8.7999999999999995E-2</v>
      </c>
      <c r="H394" s="15">
        <f>VLOOKUP(C394,'Bonus Rules'!B:G,6,)</f>
        <v>8.7999999999999995E-2</v>
      </c>
      <c r="J394" s="10">
        <f t="shared" si="19"/>
        <v>969240</v>
      </c>
      <c r="K394" s="10">
        <f t="shared" si="20"/>
        <v>85293.119999999995</v>
      </c>
      <c r="L394" s="18">
        <f t="shared" si="21"/>
        <v>1054533.1200000001</v>
      </c>
      <c r="M394" s="2" t="s">
        <v>16</v>
      </c>
    </row>
    <row r="395" spans="1:13" x14ac:dyDescent="0.35">
      <c r="A395" t="s">
        <v>467</v>
      </c>
      <c r="B395" t="s">
        <v>12</v>
      </c>
      <c r="C395" s="3" t="s">
        <v>33</v>
      </c>
      <c r="D395" s="4">
        <v>80700</v>
      </c>
      <c r="E395" s="2" t="s">
        <v>16</v>
      </c>
      <c r="F395" s="2" t="s">
        <v>14</v>
      </c>
      <c r="G395" s="15">
        <f>VLOOKUP(C395,'Bonus Rules'!B:G,5,FALSE)</f>
        <v>0.05</v>
      </c>
      <c r="H395" s="15">
        <f>VLOOKUP(C395,'Bonus Rules'!B:G,5,)</f>
        <v>0.05</v>
      </c>
      <c r="J395" s="10">
        <f t="shared" si="19"/>
        <v>968400</v>
      </c>
      <c r="K395" s="10">
        <f t="shared" si="20"/>
        <v>48420</v>
      </c>
      <c r="L395" s="18">
        <f t="shared" si="21"/>
        <v>1016820</v>
      </c>
      <c r="M395" s="2" t="s">
        <v>16</v>
      </c>
    </row>
    <row r="396" spans="1:13" x14ac:dyDescent="0.35">
      <c r="A396" t="s">
        <v>467</v>
      </c>
      <c r="B396" t="s">
        <v>12</v>
      </c>
      <c r="C396" s="3" t="s">
        <v>33</v>
      </c>
      <c r="D396" s="4">
        <v>80700</v>
      </c>
      <c r="E396" s="2" t="s">
        <v>16</v>
      </c>
      <c r="F396" s="2" t="s">
        <v>23</v>
      </c>
      <c r="G396" s="15">
        <f>VLOOKUP(C396,'Bonus Rules'!B:G,3,FALSE)</f>
        <v>1.7999999999999999E-2</v>
      </c>
      <c r="H396" s="15">
        <f>VLOOKUP(C396,'Bonus Rules'!B:G,3,)</f>
        <v>1.7999999999999999E-2</v>
      </c>
      <c r="J396" s="10">
        <f t="shared" si="19"/>
        <v>968400</v>
      </c>
      <c r="K396" s="10">
        <f t="shared" si="20"/>
        <v>17431.199999999997</v>
      </c>
      <c r="L396" s="18">
        <f t="shared" si="21"/>
        <v>985831.2</v>
      </c>
      <c r="M396" s="2" t="s">
        <v>16</v>
      </c>
    </row>
    <row r="397" spans="1:13" x14ac:dyDescent="0.35">
      <c r="A397" t="s">
        <v>532</v>
      </c>
      <c r="B397" t="s">
        <v>12</v>
      </c>
      <c r="C397" s="3" t="s">
        <v>30</v>
      </c>
      <c r="D397" s="4">
        <v>80610</v>
      </c>
      <c r="E397" s="2" t="s">
        <v>16</v>
      </c>
      <c r="F397" s="2" t="s">
        <v>27</v>
      </c>
      <c r="G397" s="15">
        <f>VLOOKUP(C397,'Bonus Rules'!B:G,4,FALSE)</f>
        <v>2.3E-2</v>
      </c>
      <c r="H397" s="15">
        <f>VLOOKUP(C397,'Bonus Rules'!B:G,4,)</f>
        <v>2.3E-2</v>
      </c>
      <c r="J397" s="10">
        <f t="shared" si="19"/>
        <v>967320</v>
      </c>
      <c r="K397" s="10">
        <f t="shared" si="20"/>
        <v>22248.36</v>
      </c>
      <c r="L397" s="18">
        <f t="shared" si="21"/>
        <v>989568.36</v>
      </c>
      <c r="M397" s="2" t="s">
        <v>16</v>
      </c>
    </row>
    <row r="398" spans="1:13" x14ac:dyDescent="0.35">
      <c r="A398" t="s">
        <v>370</v>
      </c>
      <c r="B398" t="s">
        <v>7</v>
      </c>
      <c r="C398" s="3" t="s">
        <v>36</v>
      </c>
      <c r="D398" s="4">
        <v>80360</v>
      </c>
      <c r="E398" s="2" t="s">
        <v>20</v>
      </c>
      <c r="F398" s="2" t="s">
        <v>27</v>
      </c>
      <c r="G398" s="15">
        <f>VLOOKUP(C398,'Bonus Rules'!B:G,4,FALSE)</f>
        <v>3.2000000000000001E-2</v>
      </c>
      <c r="H398" s="15">
        <f>VLOOKUP(C398,'Bonus Rules'!B:G,4,)</f>
        <v>3.2000000000000001E-2</v>
      </c>
      <c r="J398" s="10">
        <f t="shared" si="19"/>
        <v>964320</v>
      </c>
      <c r="K398" s="10">
        <f t="shared" si="20"/>
        <v>30858.240000000002</v>
      </c>
      <c r="L398" s="18">
        <f t="shared" si="21"/>
        <v>995178.24</v>
      </c>
      <c r="M398" s="2" t="s">
        <v>20</v>
      </c>
    </row>
    <row r="399" spans="1:13" x14ac:dyDescent="0.35">
      <c r="A399" t="s">
        <v>583</v>
      </c>
      <c r="B399" t="s">
        <v>7</v>
      </c>
      <c r="C399" s="3" t="s">
        <v>33</v>
      </c>
      <c r="D399" s="4">
        <v>80170</v>
      </c>
      <c r="E399" s="2" t="s">
        <v>9</v>
      </c>
      <c r="F399" s="2" t="s">
        <v>27</v>
      </c>
      <c r="G399" s="15">
        <f>VLOOKUP(C399,'Bonus Rules'!B:G,4,FALSE)</f>
        <v>2.4E-2</v>
      </c>
      <c r="H399" s="15">
        <f>VLOOKUP(C399,'Bonus Rules'!B:G,4,)</f>
        <v>2.4E-2</v>
      </c>
      <c r="J399" s="10">
        <f t="shared" si="19"/>
        <v>962040</v>
      </c>
      <c r="K399" s="10">
        <f t="shared" si="20"/>
        <v>23088.959999999999</v>
      </c>
      <c r="L399" s="18">
        <f t="shared" si="21"/>
        <v>985128.95999999996</v>
      </c>
      <c r="M399" s="2" t="s">
        <v>9</v>
      </c>
    </row>
    <row r="400" spans="1:13" x14ac:dyDescent="0.35">
      <c r="A400" t="s">
        <v>343</v>
      </c>
      <c r="B400" t="s">
        <v>12</v>
      </c>
      <c r="C400" s="3" t="s">
        <v>22</v>
      </c>
      <c r="D400" s="4">
        <v>80060</v>
      </c>
      <c r="E400" s="2" t="s">
        <v>20</v>
      </c>
      <c r="F400" s="2" t="s">
        <v>10</v>
      </c>
      <c r="G400" s="15">
        <f>VLOOKUP(C400,'Bonus Rules'!B:G,6,FALSE)</f>
        <v>7.5999999999999998E-2</v>
      </c>
      <c r="H400" s="15">
        <f>VLOOKUP(C400,'Bonus Rules'!B:G,6,)</f>
        <v>7.5999999999999998E-2</v>
      </c>
      <c r="J400" s="10">
        <f t="shared" si="19"/>
        <v>960720</v>
      </c>
      <c r="K400" s="10">
        <f t="shared" si="20"/>
        <v>73014.720000000001</v>
      </c>
      <c r="L400" s="18">
        <f t="shared" si="21"/>
        <v>1033734.72</v>
      </c>
      <c r="M400" s="2" t="s">
        <v>20</v>
      </c>
    </row>
    <row r="401" spans="1:13" x14ac:dyDescent="0.35">
      <c r="A401" t="s">
        <v>800</v>
      </c>
      <c r="B401" t="s">
        <v>12</v>
      </c>
      <c r="C401" s="3" t="s">
        <v>52</v>
      </c>
      <c r="D401" s="4">
        <v>80030</v>
      </c>
      <c r="E401" s="2" t="s">
        <v>20</v>
      </c>
      <c r="F401" s="2" t="s">
        <v>23</v>
      </c>
      <c r="G401" s="15">
        <f>VLOOKUP(C401,'Bonus Rules'!B:G,3,FALSE)</f>
        <v>1.2E-2</v>
      </c>
      <c r="H401" s="15">
        <f>VLOOKUP(C401,'Bonus Rules'!B:G,3,)</f>
        <v>1.2E-2</v>
      </c>
      <c r="J401" s="10">
        <f t="shared" si="19"/>
        <v>960360</v>
      </c>
      <c r="K401" s="10">
        <f t="shared" si="20"/>
        <v>11524.32</v>
      </c>
      <c r="L401" s="18">
        <f t="shared" si="21"/>
        <v>971884.32</v>
      </c>
      <c r="M401" s="2" t="s">
        <v>20</v>
      </c>
    </row>
    <row r="402" spans="1:13" x14ac:dyDescent="0.35">
      <c r="A402" t="s">
        <v>220</v>
      </c>
      <c r="B402" t="s">
        <v>7</v>
      </c>
      <c r="C402" s="3" t="s">
        <v>8</v>
      </c>
      <c r="D402" s="4">
        <v>79650</v>
      </c>
      <c r="E402" s="2" t="s">
        <v>20</v>
      </c>
      <c r="F402" s="2" t="s">
        <v>14</v>
      </c>
      <c r="G402" s="15">
        <f>VLOOKUP(C402,'Bonus Rules'!B:G,5,FALSE)</f>
        <v>5.0999999999999997E-2</v>
      </c>
      <c r="H402" s="15">
        <f>VLOOKUP(C402,'Bonus Rules'!B:G,5,)</f>
        <v>5.0999999999999997E-2</v>
      </c>
      <c r="J402" s="10">
        <f t="shared" si="19"/>
        <v>955800</v>
      </c>
      <c r="K402" s="10">
        <f t="shared" si="20"/>
        <v>48745.799999999996</v>
      </c>
      <c r="L402" s="18">
        <f t="shared" si="21"/>
        <v>1004545.8</v>
      </c>
      <c r="M402" s="2" t="s">
        <v>20</v>
      </c>
    </row>
    <row r="403" spans="1:13" x14ac:dyDescent="0.35">
      <c r="A403" t="s">
        <v>768</v>
      </c>
      <c r="B403" t="s">
        <v>7</v>
      </c>
      <c r="C403" s="3" t="s">
        <v>26</v>
      </c>
      <c r="D403" s="4">
        <v>79590</v>
      </c>
      <c r="E403" s="2" t="s">
        <v>16</v>
      </c>
      <c r="F403" s="2" t="s">
        <v>50</v>
      </c>
      <c r="G403" s="15">
        <f>VLOOKUP(C403,'Bonus Rules'!B:G,2,FALSE)</f>
        <v>5.0000000000000001E-3</v>
      </c>
      <c r="H403" s="15">
        <f>VLOOKUP(C403,'Bonus Rules'!B:G,2,)</f>
        <v>5.0000000000000001E-3</v>
      </c>
      <c r="J403" s="10">
        <f t="shared" si="19"/>
        <v>955080</v>
      </c>
      <c r="K403" s="10">
        <f t="shared" si="20"/>
        <v>4775.4000000000005</v>
      </c>
      <c r="L403" s="18">
        <f t="shared" si="21"/>
        <v>959855.4</v>
      </c>
      <c r="M403" s="2" t="s">
        <v>16</v>
      </c>
    </row>
    <row r="404" spans="1:13" x14ac:dyDescent="0.35">
      <c r="A404" t="s">
        <v>358</v>
      </c>
      <c r="B404" t="s">
        <v>7</v>
      </c>
      <c r="C404" s="3" t="s">
        <v>41</v>
      </c>
      <c r="D404" s="4">
        <v>79570</v>
      </c>
      <c r="E404" s="2" t="s">
        <v>20</v>
      </c>
      <c r="F404" s="2" t="s">
        <v>27</v>
      </c>
      <c r="G404" s="15">
        <f>VLOOKUP(C404,'Bonus Rules'!B:G,4,FALSE)</f>
        <v>0.04</v>
      </c>
      <c r="H404" s="15">
        <f>VLOOKUP(C404,'Bonus Rules'!B:G,4,)</f>
        <v>0.04</v>
      </c>
      <c r="J404" s="10">
        <f t="shared" si="19"/>
        <v>954840</v>
      </c>
      <c r="K404" s="10">
        <f t="shared" si="20"/>
        <v>38193.599999999999</v>
      </c>
      <c r="L404" s="18">
        <f t="shared" si="21"/>
        <v>993033.6</v>
      </c>
      <c r="M404" s="2" t="s">
        <v>20</v>
      </c>
    </row>
    <row r="405" spans="1:13" x14ac:dyDescent="0.35">
      <c r="A405" t="s">
        <v>460</v>
      </c>
      <c r="B405" t="s">
        <v>7</v>
      </c>
      <c r="C405" s="3" t="s">
        <v>26</v>
      </c>
      <c r="D405" s="4">
        <v>79570</v>
      </c>
      <c r="E405" s="2" t="s">
        <v>20</v>
      </c>
      <c r="F405" s="2" t="s">
        <v>27</v>
      </c>
      <c r="G405" s="15">
        <f>VLOOKUP(C405,'Bonus Rules'!B:G,4,FALSE)</f>
        <v>2.7E-2</v>
      </c>
      <c r="H405" s="15">
        <f>VLOOKUP(C405,'Bonus Rules'!B:G,4,)</f>
        <v>2.7E-2</v>
      </c>
      <c r="J405" s="10">
        <f t="shared" si="19"/>
        <v>954840</v>
      </c>
      <c r="K405" s="10">
        <f t="shared" si="20"/>
        <v>25780.68</v>
      </c>
      <c r="L405" s="18">
        <f t="shared" si="21"/>
        <v>980620.68</v>
      </c>
      <c r="M405" s="2" t="s">
        <v>20</v>
      </c>
    </row>
    <row r="406" spans="1:13" x14ac:dyDescent="0.35">
      <c r="A406" t="s">
        <v>549</v>
      </c>
      <c r="B406" t="s">
        <v>7</v>
      </c>
      <c r="C406" s="3" t="s">
        <v>41</v>
      </c>
      <c r="D406" s="4">
        <v>79520</v>
      </c>
      <c r="E406" s="2" t="s">
        <v>20</v>
      </c>
      <c r="F406" s="2" t="s">
        <v>27</v>
      </c>
      <c r="G406" s="15">
        <f>VLOOKUP(C406,'Bonus Rules'!B:G,4,FALSE)</f>
        <v>0.04</v>
      </c>
      <c r="H406" s="15">
        <f>VLOOKUP(C406,'Bonus Rules'!B:G,4,)</f>
        <v>0.04</v>
      </c>
      <c r="J406" s="10">
        <f t="shared" si="19"/>
        <v>954240</v>
      </c>
      <c r="K406" s="10">
        <f t="shared" si="20"/>
        <v>38169.599999999999</v>
      </c>
      <c r="L406" s="18">
        <f t="shared" si="21"/>
        <v>992409.59999999998</v>
      </c>
      <c r="M406" s="2" t="s">
        <v>20</v>
      </c>
    </row>
    <row r="407" spans="1:13" x14ac:dyDescent="0.35">
      <c r="A407" t="s">
        <v>412</v>
      </c>
      <c r="B407" t="s">
        <v>984</v>
      </c>
      <c r="C407" s="3" t="s">
        <v>41</v>
      </c>
      <c r="D407" s="4">
        <v>78840</v>
      </c>
      <c r="E407" s="2" t="s">
        <v>9</v>
      </c>
      <c r="F407" s="2" t="s">
        <v>27</v>
      </c>
      <c r="G407" s="15">
        <f>VLOOKUP(C407,'Bonus Rules'!B:G,4,FALSE)</f>
        <v>0.04</v>
      </c>
      <c r="H407" s="15">
        <f>VLOOKUP(C407,'Bonus Rules'!B:G,4,)</f>
        <v>0.04</v>
      </c>
      <c r="J407" s="10">
        <f t="shared" si="19"/>
        <v>946080</v>
      </c>
      <c r="K407" s="10">
        <f t="shared" si="20"/>
        <v>37843.200000000004</v>
      </c>
      <c r="L407" s="18">
        <f t="shared" si="21"/>
        <v>983923.19999999995</v>
      </c>
      <c r="M407" s="2" t="s">
        <v>9</v>
      </c>
    </row>
    <row r="408" spans="1:13" x14ac:dyDescent="0.35">
      <c r="A408" t="s">
        <v>794</v>
      </c>
      <c r="B408" t="s">
        <v>7</v>
      </c>
      <c r="C408" s="3" t="s">
        <v>49</v>
      </c>
      <c r="D408" s="4">
        <v>78710</v>
      </c>
      <c r="E408" s="2" t="s">
        <v>20</v>
      </c>
      <c r="F408" s="2" t="s">
        <v>23</v>
      </c>
      <c r="G408" s="15">
        <f>VLOOKUP(C408,'Bonus Rules'!B:G,3,FALSE)</f>
        <v>0.02</v>
      </c>
      <c r="H408" s="15">
        <f>VLOOKUP(C408,'Bonus Rules'!B:G,3,)</f>
        <v>0.02</v>
      </c>
      <c r="J408" s="10">
        <f t="shared" si="19"/>
        <v>944520</v>
      </c>
      <c r="K408" s="10">
        <f t="shared" si="20"/>
        <v>18890.400000000001</v>
      </c>
      <c r="L408" s="18">
        <f t="shared" si="21"/>
        <v>963410.4</v>
      </c>
      <c r="M408" s="2" t="s">
        <v>20</v>
      </c>
    </row>
    <row r="409" spans="1:13" x14ac:dyDescent="0.35">
      <c r="A409" t="s">
        <v>810</v>
      </c>
      <c r="B409" t="s">
        <v>7</v>
      </c>
      <c r="C409" s="3" t="s">
        <v>13</v>
      </c>
      <c r="D409" s="4">
        <v>78640</v>
      </c>
      <c r="E409" s="2" t="s">
        <v>9</v>
      </c>
      <c r="F409" s="2" t="s">
        <v>14</v>
      </c>
      <c r="G409" s="15">
        <f>VLOOKUP(C409,'Bonus Rules'!B:G,5,FALSE)</f>
        <v>4.2999999999999997E-2</v>
      </c>
      <c r="H409" s="15">
        <f>VLOOKUP(C409,'Bonus Rules'!B:G,5,)</f>
        <v>4.2999999999999997E-2</v>
      </c>
      <c r="J409" s="10">
        <f t="shared" si="19"/>
        <v>943680</v>
      </c>
      <c r="K409" s="10">
        <f t="shared" si="20"/>
        <v>40578.239999999998</v>
      </c>
      <c r="L409" s="18">
        <f t="shared" si="21"/>
        <v>984258.24</v>
      </c>
      <c r="M409" s="2" t="s">
        <v>9</v>
      </c>
    </row>
    <row r="410" spans="1:13" x14ac:dyDescent="0.35">
      <c r="A410" t="s">
        <v>892</v>
      </c>
      <c r="B410" t="s">
        <v>7</v>
      </c>
      <c r="C410" s="3" t="s">
        <v>19</v>
      </c>
      <c r="D410" s="4">
        <v>78560</v>
      </c>
      <c r="E410" s="2" t="s">
        <v>20</v>
      </c>
      <c r="F410" s="2" t="s">
        <v>50</v>
      </c>
      <c r="G410" s="15">
        <f>VLOOKUP(C410,'Bonus Rules'!B:G,2,FALSE)</f>
        <v>5.0000000000000001E-3</v>
      </c>
      <c r="H410" s="15">
        <f>VLOOKUP(C410,'Bonus Rules'!B:G,2,)</f>
        <v>5.0000000000000001E-3</v>
      </c>
      <c r="J410" s="10">
        <f t="shared" si="19"/>
        <v>942720</v>
      </c>
      <c r="K410" s="10">
        <f t="shared" si="20"/>
        <v>4713.6000000000004</v>
      </c>
      <c r="L410" s="18">
        <f t="shared" si="21"/>
        <v>947433.6</v>
      </c>
      <c r="M410" s="2" t="s">
        <v>20</v>
      </c>
    </row>
    <row r="411" spans="1:13" x14ac:dyDescent="0.35">
      <c r="A411" t="s">
        <v>645</v>
      </c>
      <c r="B411" t="s">
        <v>12</v>
      </c>
      <c r="C411" s="3" t="s">
        <v>33</v>
      </c>
      <c r="D411" s="4">
        <v>78540</v>
      </c>
      <c r="E411" s="2" t="s">
        <v>20</v>
      </c>
      <c r="F411" s="2" t="s">
        <v>27</v>
      </c>
      <c r="G411" s="15">
        <f>VLOOKUP(C411,'Bonus Rules'!B:G,4,FALSE)</f>
        <v>2.4E-2</v>
      </c>
      <c r="H411" s="15">
        <f>VLOOKUP(C411,'Bonus Rules'!B:G,4,)</f>
        <v>2.4E-2</v>
      </c>
      <c r="J411" s="10">
        <f t="shared" si="19"/>
        <v>942480</v>
      </c>
      <c r="K411" s="10">
        <f t="shared" si="20"/>
        <v>22619.52</v>
      </c>
      <c r="L411" s="18">
        <f t="shared" si="21"/>
        <v>965099.52000000002</v>
      </c>
      <c r="M411" s="2" t="s">
        <v>20</v>
      </c>
    </row>
    <row r="412" spans="1:13" x14ac:dyDescent="0.35">
      <c r="A412" t="s">
        <v>91</v>
      </c>
      <c r="B412" t="s">
        <v>12</v>
      </c>
      <c r="C412" s="3" t="s">
        <v>33</v>
      </c>
      <c r="D412" s="4">
        <v>78500</v>
      </c>
      <c r="E412" s="2" t="s">
        <v>20</v>
      </c>
      <c r="F412" s="2" t="s">
        <v>10</v>
      </c>
      <c r="G412" s="15">
        <f>VLOOKUP(C412,'Bonus Rules'!B:G,6,FALSE)</f>
        <v>7.2999999999999995E-2</v>
      </c>
      <c r="H412" s="15">
        <f>VLOOKUP(C412,'Bonus Rules'!B:G,6,)</f>
        <v>7.2999999999999995E-2</v>
      </c>
      <c r="J412" s="10">
        <f t="shared" si="19"/>
        <v>942000</v>
      </c>
      <c r="K412" s="10">
        <f t="shared" si="20"/>
        <v>68766</v>
      </c>
      <c r="L412" s="18">
        <f t="shared" si="21"/>
        <v>1010766</v>
      </c>
      <c r="M412" s="2" t="s">
        <v>20</v>
      </c>
    </row>
    <row r="413" spans="1:13" x14ac:dyDescent="0.35">
      <c r="A413" t="s">
        <v>216</v>
      </c>
      <c r="B413" t="s">
        <v>7</v>
      </c>
      <c r="C413" s="3" t="s">
        <v>8</v>
      </c>
      <c r="D413" s="4">
        <v>78490</v>
      </c>
      <c r="E413" s="2" t="s">
        <v>16</v>
      </c>
      <c r="F413" s="2" t="s">
        <v>27</v>
      </c>
      <c r="G413" s="15">
        <f>VLOOKUP(C413,'Bonus Rules'!B:G,4,FALSE)</f>
        <v>2.1000000000000001E-2</v>
      </c>
      <c r="H413" s="15">
        <f>VLOOKUP(C413,'Bonus Rules'!B:G,4,)</f>
        <v>2.1000000000000001E-2</v>
      </c>
      <c r="J413" s="10">
        <f t="shared" si="19"/>
        <v>941880</v>
      </c>
      <c r="K413" s="10">
        <f t="shared" si="20"/>
        <v>19779.48</v>
      </c>
      <c r="L413" s="18">
        <f t="shared" si="21"/>
        <v>961659.48</v>
      </c>
      <c r="M413" s="2" t="s">
        <v>16</v>
      </c>
    </row>
    <row r="414" spans="1:13" x14ac:dyDescent="0.35">
      <c r="A414" t="s">
        <v>862</v>
      </c>
      <c r="B414" t="s">
        <v>7</v>
      </c>
      <c r="C414" s="3" t="s">
        <v>13</v>
      </c>
      <c r="D414" s="4">
        <v>78440</v>
      </c>
      <c r="E414" s="2" t="s">
        <v>9</v>
      </c>
      <c r="F414" s="2" t="s">
        <v>23</v>
      </c>
      <c r="G414" s="15">
        <f>VLOOKUP(C414,'Bonus Rules'!B:G,3,FALSE)</f>
        <v>1.0999999999999999E-2</v>
      </c>
      <c r="H414" s="15">
        <f>VLOOKUP(C414,'Bonus Rules'!B:G,3,)</f>
        <v>1.0999999999999999E-2</v>
      </c>
      <c r="J414" s="10">
        <f t="shared" si="19"/>
        <v>941280</v>
      </c>
      <c r="K414" s="10">
        <f t="shared" si="20"/>
        <v>10354.08</v>
      </c>
      <c r="L414" s="18">
        <f t="shared" si="21"/>
        <v>951634.08</v>
      </c>
      <c r="M414" s="2" t="s">
        <v>9</v>
      </c>
    </row>
    <row r="415" spans="1:13" x14ac:dyDescent="0.35">
      <c r="A415" t="s">
        <v>931</v>
      </c>
      <c r="B415" t="s">
        <v>12</v>
      </c>
      <c r="C415" s="3" t="s">
        <v>13</v>
      </c>
      <c r="D415" s="4">
        <v>78390</v>
      </c>
      <c r="E415" s="2" t="s">
        <v>16</v>
      </c>
      <c r="F415" s="2" t="s">
        <v>27</v>
      </c>
      <c r="G415" s="15">
        <f>VLOOKUP(C415,'Bonus Rules'!B:G,4,FALSE)</f>
        <v>3.5000000000000003E-2</v>
      </c>
      <c r="H415" s="15">
        <f>VLOOKUP(C415,'Bonus Rules'!B:G,4,)</f>
        <v>3.5000000000000003E-2</v>
      </c>
      <c r="J415" s="10">
        <f t="shared" si="19"/>
        <v>940680</v>
      </c>
      <c r="K415" s="10">
        <f t="shared" si="20"/>
        <v>32923.800000000003</v>
      </c>
      <c r="L415" s="18">
        <f t="shared" si="21"/>
        <v>973603.8</v>
      </c>
      <c r="M415" s="2" t="s">
        <v>16</v>
      </c>
    </row>
    <row r="416" spans="1:13" x14ac:dyDescent="0.35">
      <c r="A416" t="s">
        <v>313</v>
      </c>
      <c r="B416" t="s">
        <v>12</v>
      </c>
      <c r="C416" s="3" t="s">
        <v>13</v>
      </c>
      <c r="D416" s="4">
        <v>78380</v>
      </c>
      <c r="E416" s="2" t="s">
        <v>16</v>
      </c>
      <c r="F416" s="2" t="s">
        <v>50</v>
      </c>
      <c r="G416" s="15">
        <f>VLOOKUP(C416,'Bonus Rules'!B:G,2,FALSE)</f>
        <v>5.0000000000000001E-3</v>
      </c>
      <c r="H416" s="15">
        <f>VLOOKUP(C416,'Bonus Rules'!B:G,2,)</f>
        <v>5.0000000000000001E-3</v>
      </c>
      <c r="J416" s="10">
        <f t="shared" si="19"/>
        <v>940560</v>
      </c>
      <c r="K416" s="10">
        <f t="shared" si="20"/>
        <v>4702.8</v>
      </c>
      <c r="L416" s="18">
        <f t="shared" si="21"/>
        <v>945262.8</v>
      </c>
      <c r="M416" s="2" t="s">
        <v>16</v>
      </c>
    </row>
    <row r="417" spans="1:13" x14ac:dyDescent="0.35">
      <c r="A417" t="s">
        <v>246</v>
      </c>
      <c r="B417" t="s">
        <v>12</v>
      </c>
      <c r="C417" s="3" t="s">
        <v>49</v>
      </c>
      <c r="D417" s="4">
        <v>78180</v>
      </c>
      <c r="E417" s="2" t="s">
        <v>9</v>
      </c>
      <c r="F417" s="2" t="s">
        <v>10</v>
      </c>
      <c r="G417" s="15">
        <f>VLOOKUP(C417,'Bonus Rules'!B:G,6,FALSE)</f>
        <v>8.4000000000000005E-2</v>
      </c>
      <c r="H417" s="15">
        <f>VLOOKUP(C417,'Bonus Rules'!B:G,6,)</f>
        <v>8.4000000000000005E-2</v>
      </c>
      <c r="J417" s="10">
        <f t="shared" si="19"/>
        <v>938160</v>
      </c>
      <c r="K417" s="10">
        <f t="shared" si="20"/>
        <v>78805.440000000002</v>
      </c>
      <c r="L417" s="18">
        <f t="shared" si="21"/>
        <v>1016965.44</v>
      </c>
      <c r="M417" s="2" t="s">
        <v>9</v>
      </c>
    </row>
    <row r="418" spans="1:13" x14ac:dyDescent="0.35">
      <c r="A418" t="s">
        <v>468</v>
      </c>
      <c r="B418" t="s">
        <v>12</v>
      </c>
      <c r="C418" s="3" t="s">
        <v>8</v>
      </c>
      <c r="D418" s="4">
        <v>78020</v>
      </c>
      <c r="E418" s="2" t="s">
        <v>9</v>
      </c>
      <c r="F418" s="2" t="s">
        <v>27</v>
      </c>
      <c r="G418" s="15">
        <f>VLOOKUP(C418,'Bonus Rules'!B:G,4,FALSE)</f>
        <v>2.1000000000000001E-2</v>
      </c>
      <c r="H418" s="15">
        <f>VLOOKUP(C418,'Bonus Rules'!B:G,4,)</f>
        <v>2.1000000000000001E-2</v>
      </c>
      <c r="J418" s="10">
        <f t="shared" si="19"/>
        <v>936240</v>
      </c>
      <c r="K418" s="10">
        <f t="shared" si="20"/>
        <v>19661.04</v>
      </c>
      <c r="L418" s="18">
        <f t="shared" si="21"/>
        <v>955901.04</v>
      </c>
      <c r="M418" s="2" t="s">
        <v>9</v>
      </c>
    </row>
    <row r="419" spans="1:13" x14ac:dyDescent="0.35">
      <c r="A419" t="s">
        <v>763</v>
      </c>
      <c r="B419" t="s">
        <v>7</v>
      </c>
      <c r="C419" s="3" t="s">
        <v>52</v>
      </c>
      <c r="D419" s="4">
        <v>78020</v>
      </c>
      <c r="E419" s="2" t="s">
        <v>20</v>
      </c>
      <c r="F419" s="2" t="s">
        <v>27</v>
      </c>
      <c r="G419" s="15">
        <f>VLOOKUP(C419,'Bonus Rules'!B:G,4,FALSE)</f>
        <v>0.02</v>
      </c>
      <c r="H419" s="15">
        <f>VLOOKUP(C419,'Bonus Rules'!B:G,4,)</f>
        <v>0.02</v>
      </c>
      <c r="J419" s="10">
        <f t="shared" si="19"/>
        <v>936240</v>
      </c>
      <c r="K419" s="10">
        <f t="shared" si="20"/>
        <v>18724.8</v>
      </c>
      <c r="L419" s="18">
        <f t="shared" si="21"/>
        <v>954964.8</v>
      </c>
      <c r="M419" s="2" t="s">
        <v>20</v>
      </c>
    </row>
    <row r="420" spans="1:13" x14ac:dyDescent="0.35">
      <c r="A420" t="s">
        <v>652</v>
      </c>
      <c r="B420" t="s">
        <v>984</v>
      </c>
      <c r="C420" s="3" t="s">
        <v>8</v>
      </c>
      <c r="D420" s="4">
        <v>77910</v>
      </c>
      <c r="E420" s="2" t="s">
        <v>20</v>
      </c>
      <c r="F420" s="2" t="s">
        <v>27</v>
      </c>
      <c r="G420" s="15">
        <f>VLOOKUP(C420,'Bonus Rules'!B:G,4,FALSE)</f>
        <v>2.1000000000000001E-2</v>
      </c>
      <c r="H420" s="15">
        <f>VLOOKUP(C420,'Bonus Rules'!B:G,4,)</f>
        <v>2.1000000000000001E-2</v>
      </c>
      <c r="J420" s="10">
        <f t="shared" si="19"/>
        <v>934920</v>
      </c>
      <c r="K420" s="10">
        <f t="shared" si="20"/>
        <v>19633.32</v>
      </c>
      <c r="L420" s="18">
        <f t="shared" si="21"/>
        <v>954553.32</v>
      </c>
      <c r="M420" s="2" t="s">
        <v>20</v>
      </c>
    </row>
    <row r="421" spans="1:13" x14ac:dyDescent="0.35">
      <c r="A421" t="s">
        <v>319</v>
      </c>
      <c r="B421" t="s">
        <v>12</v>
      </c>
      <c r="C421" s="3" t="s">
        <v>26</v>
      </c>
      <c r="D421" s="4">
        <v>77840</v>
      </c>
      <c r="E421" s="2" t="s">
        <v>16</v>
      </c>
      <c r="F421" s="2" t="s">
        <v>23</v>
      </c>
      <c r="G421" s="15">
        <f>VLOOKUP(C421,'Bonus Rules'!B:G,3,FALSE)</f>
        <v>1.2999999999999999E-2</v>
      </c>
      <c r="H421" s="15">
        <f>VLOOKUP(C421,'Bonus Rules'!B:G,3,)</f>
        <v>1.2999999999999999E-2</v>
      </c>
      <c r="J421" s="10">
        <f t="shared" si="19"/>
        <v>934080</v>
      </c>
      <c r="K421" s="10">
        <f t="shared" si="20"/>
        <v>12143.039999999999</v>
      </c>
      <c r="L421" s="18">
        <f t="shared" si="21"/>
        <v>946223.04</v>
      </c>
      <c r="M421" s="2" t="s">
        <v>16</v>
      </c>
    </row>
    <row r="422" spans="1:13" x14ac:dyDescent="0.35">
      <c r="A422" t="s">
        <v>231</v>
      </c>
      <c r="B422" t="s">
        <v>7</v>
      </c>
      <c r="C422" s="3" t="s">
        <v>36</v>
      </c>
      <c r="D422" s="4">
        <v>77740</v>
      </c>
      <c r="E422" s="2" t="s">
        <v>16</v>
      </c>
      <c r="F422" s="2" t="s">
        <v>14</v>
      </c>
      <c r="G422" s="15">
        <f>VLOOKUP(C422,'Bonus Rules'!B:G,5,FALSE)</f>
        <v>4.1000000000000002E-2</v>
      </c>
      <c r="H422" s="15">
        <f>VLOOKUP(C422,'Bonus Rules'!B:G,5,)</f>
        <v>4.1000000000000002E-2</v>
      </c>
      <c r="J422" s="10">
        <f t="shared" si="19"/>
        <v>932880</v>
      </c>
      <c r="K422" s="10">
        <f t="shared" si="20"/>
        <v>38248.080000000002</v>
      </c>
      <c r="L422" s="18">
        <f t="shared" si="21"/>
        <v>971128.08</v>
      </c>
      <c r="M422" s="2" t="s">
        <v>16</v>
      </c>
    </row>
    <row r="423" spans="1:13" x14ac:dyDescent="0.35">
      <c r="A423" t="s">
        <v>883</v>
      </c>
      <c r="B423" t="s">
        <v>7</v>
      </c>
      <c r="C423" s="3" t="s">
        <v>65</v>
      </c>
      <c r="D423" s="4">
        <v>77470</v>
      </c>
      <c r="E423" s="2" t="s">
        <v>20</v>
      </c>
      <c r="F423" s="2" t="s">
        <v>14</v>
      </c>
      <c r="G423" s="15">
        <f>VLOOKUP(C423,'Bonus Rules'!B:G,5,FALSE)</f>
        <v>5.8000000000000003E-2</v>
      </c>
      <c r="H423" s="15">
        <f>VLOOKUP(C423,'Bonus Rules'!B:G,5,)</f>
        <v>5.8000000000000003E-2</v>
      </c>
      <c r="J423" s="10">
        <f t="shared" si="19"/>
        <v>929640</v>
      </c>
      <c r="K423" s="10">
        <f t="shared" si="20"/>
        <v>53919.12</v>
      </c>
      <c r="L423" s="18">
        <f t="shared" si="21"/>
        <v>983559.12</v>
      </c>
      <c r="M423" s="2" t="s">
        <v>20</v>
      </c>
    </row>
    <row r="424" spans="1:13" x14ac:dyDescent="0.35">
      <c r="A424" t="s">
        <v>350</v>
      </c>
      <c r="B424" t="s">
        <v>12</v>
      </c>
      <c r="C424" s="3" t="s">
        <v>22</v>
      </c>
      <c r="D424" s="4">
        <v>77260</v>
      </c>
      <c r="E424" s="2" t="s">
        <v>16</v>
      </c>
      <c r="F424" s="2" t="s">
        <v>27</v>
      </c>
      <c r="G424" s="15">
        <f>VLOOKUP(C424,'Bonus Rules'!B:G,4,FALSE)</f>
        <v>2.8000000000000001E-2</v>
      </c>
      <c r="H424" s="15">
        <f>VLOOKUP(C424,'Bonus Rules'!B:G,4,)</f>
        <v>2.8000000000000001E-2</v>
      </c>
      <c r="J424" s="10">
        <f t="shared" si="19"/>
        <v>927120</v>
      </c>
      <c r="K424" s="10">
        <f t="shared" si="20"/>
        <v>25959.360000000001</v>
      </c>
      <c r="L424" s="18">
        <f t="shared" si="21"/>
        <v>953079.36</v>
      </c>
      <c r="M424" s="2" t="s">
        <v>16</v>
      </c>
    </row>
    <row r="425" spans="1:13" x14ac:dyDescent="0.35">
      <c r="A425" t="s">
        <v>274</v>
      </c>
      <c r="B425" t="s">
        <v>7</v>
      </c>
      <c r="C425" s="3" t="s">
        <v>65</v>
      </c>
      <c r="D425" s="4">
        <v>77130</v>
      </c>
      <c r="E425" s="2" t="s">
        <v>9</v>
      </c>
      <c r="F425" s="2" t="s">
        <v>50</v>
      </c>
      <c r="G425" s="15">
        <f>VLOOKUP(C425,'Bonus Rules'!B:G,2,FALSE)</f>
        <v>5.0000000000000001E-3</v>
      </c>
      <c r="H425" s="15">
        <f>VLOOKUP(C425,'Bonus Rules'!B:G,2,)</f>
        <v>5.0000000000000001E-3</v>
      </c>
      <c r="J425" s="10">
        <f t="shared" si="19"/>
        <v>925560</v>
      </c>
      <c r="K425" s="10">
        <f t="shared" si="20"/>
        <v>4627.8</v>
      </c>
      <c r="L425" s="18">
        <f t="shared" si="21"/>
        <v>930187.8</v>
      </c>
      <c r="M425" s="2" t="s">
        <v>9</v>
      </c>
    </row>
    <row r="426" spans="1:13" x14ac:dyDescent="0.35">
      <c r="A426" t="s">
        <v>796</v>
      </c>
      <c r="B426" t="s">
        <v>12</v>
      </c>
      <c r="C426" s="3" t="s">
        <v>22</v>
      </c>
      <c r="D426" s="4">
        <v>77110</v>
      </c>
      <c r="E426" s="2" t="s">
        <v>16</v>
      </c>
      <c r="F426" s="2" t="s">
        <v>27</v>
      </c>
      <c r="G426" s="15">
        <f>VLOOKUP(C426,'Bonus Rules'!B:G,4,FALSE)</f>
        <v>2.8000000000000001E-2</v>
      </c>
      <c r="H426" s="15">
        <f>VLOOKUP(C426,'Bonus Rules'!B:G,4,)</f>
        <v>2.8000000000000001E-2</v>
      </c>
      <c r="J426" s="10">
        <f t="shared" si="19"/>
        <v>925320</v>
      </c>
      <c r="K426" s="10">
        <f t="shared" si="20"/>
        <v>25908.959999999999</v>
      </c>
      <c r="L426" s="18">
        <f t="shared" si="21"/>
        <v>951228.96</v>
      </c>
      <c r="M426" s="2" t="s">
        <v>16</v>
      </c>
    </row>
    <row r="427" spans="1:13" x14ac:dyDescent="0.35">
      <c r="A427" t="s">
        <v>414</v>
      </c>
      <c r="B427" t="s">
        <v>7</v>
      </c>
      <c r="C427" s="3" t="s">
        <v>30</v>
      </c>
      <c r="D427" s="4">
        <v>77100</v>
      </c>
      <c r="E427" s="2" t="s">
        <v>20</v>
      </c>
      <c r="F427" s="2" t="s">
        <v>14</v>
      </c>
      <c r="G427" s="15">
        <f>VLOOKUP(C427,'Bonus Rules'!B:G,5,FALSE)</f>
        <v>5.2999999999999999E-2</v>
      </c>
      <c r="H427" s="15">
        <f>VLOOKUP(C427,'Bonus Rules'!B:G,5,)</f>
        <v>5.2999999999999999E-2</v>
      </c>
      <c r="J427" s="10">
        <f t="shared" si="19"/>
        <v>925200</v>
      </c>
      <c r="K427" s="10">
        <f t="shared" si="20"/>
        <v>49035.6</v>
      </c>
      <c r="L427" s="18">
        <f t="shared" si="21"/>
        <v>974235.6</v>
      </c>
      <c r="M427" s="2" t="s">
        <v>20</v>
      </c>
    </row>
    <row r="428" spans="1:13" x14ac:dyDescent="0.35">
      <c r="A428" t="s">
        <v>127</v>
      </c>
      <c r="B428" t="s">
        <v>12</v>
      </c>
      <c r="C428" s="3" t="s">
        <v>33</v>
      </c>
      <c r="D428" s="4">
        <v>77060</v>
      </c>
      <c r="E428" s="2" t="s">
        <v>20</v>
      </c>
      <c r="F428" s="2" t="s">
        <v>14</v>
      </c>
      <c r="G428" s="15">
        <f>VLOOKUP(C428,'Bonus Rules'!B:G,5,FALSE)</f>
        <v>0.05</v>
      </c>
      <c r="H428" s="15">
        <f>VLOOKUP(C428,'Bonus Rules'!B:G,5,)</f>
        <v>0.05</v>
      </c>
      <c r="J428" s="10">
        <f t="shared" si="19"/>
        <v>924720</v>
      </c>
      <c r="K428" s="10">
        <f t="shared" si="20"/>
        <v>46236</v>
      </c>
      <c r="L428" s="18">
        <f t="shared" si="21"/>
        <v>970956</v>
      </c>
      <c r="M428" s="2" t="s">
        <v>20</v>
      </c>
    </row>
    <row r="429" spans="1:13" x14ac:dyDescent="0.35">
      <c r="A429" t="s">
        <v>710</v>
      </c>
      <c r="B429" t="s">
        <v>12</v>
      </c>
      <c r="C429" s="3" t="s">
        <v>8</v>
      </c>
      <c r="D429" s="4">
        <v>77050</v>
      </c>
      <c r="E429" s="2" t="s">
        <v>16</v>
      </c>
      <c r="F429" s="2" t="s">
        <v>14</v>
      </c>
      <c r="G429" s="15">
        <f>VLOOKUP(C429,'Bonus Rules'!B:G,5,FALSE)</f>
        <v>5.0999999999999997E-2</v>
      </c>
      <c r="H429" s="15">
        <f>VLOOKUP(C429,'Bonus Rules'!B:G,5,)</f>
        <v>5.0999999999999997E-2</v>
      </c>
      <c r="J429" s="10">
        <f t="shared" si="19"/>
        <v>924600</v>
      </c>
      <c r="K429" s="10">
        <f t="shared" si="20"/>
        <v>47154.6</v>
      </c>
      <c r="L429" s="18">
        <f t="shared" si="21"/>
        <v>971754.6</v>
      </c>
      <c r="M429" s="2" t="s">
        <v>16</v>
      </c>
    </row>
    <row r="430" spans="1:13" x14ac:dyDescent="0.35">
      <c r="A430" t="s">
        <v>647</v>
      </c>
      <c r="B430" t="s">
        <v>12</v>
      </c>
      <c r="C430" s="3" t="s">
        <v>49</v>
      </c>
      <c r="D430" s="4">
        <v>77000</v>
      </c>
      <c r="E430" s="2" t="s">
        <v>9</v>
      </c>
      <c r="F430" s="2" t="s">
        <v>27</v>
      </c>
      <c r="G430" s="15">
        <f>VLOOKUP(C430,'Bonus Rules'!B:G,4,FALSE)</f>
        <v>3.3000000000000002E-2</v>
      </c>
      <c r="H430" s="15">
        <f>VLOOKUP(C430,'Bonus Rules'!B:G,4,)</f>
        <v>3.3000000000000002E-2</v>
      </c>
      <c r="J430" s="10">
        <f t="shared" si="19"/>
        <v>924000</v>
      </c>
      <c r="K430" s="10">
        <f t="shared" si="20"/>
        <v>30492</v>
      </c>
      <c r="L430" s="18">
        <f t="shared" si="21"/>
        <v>954492</v>
      </c>
      <c r="M430" s="2" t="s">
        <v>9</v>
      </c>
    </row>
    <row r="431" spans="1:13" x14ac:dyDescent="0.35">
      <c r="A431" t="s">
        <v>668</v>
      </c>
      <c r="B431" t="s">
        <v>7</v>
      </c>
      <c r="C431" s="3" t="s">
        <v>65</v>
      </c>
      <c r="D431" s="4">
        <v>76930</v>
      </c>
      <c r="E431" s="2" t="s">
        <v>16</v>
      </c>
      <c r="F431" s="2" t="s">
        <v>27</v>
      </c>
      <c r="G431" s="15">
        <f>VLOOKUP(C431,'Bonus Rules'!B:G,4,FALSE)</f>
        <v>3.5000000000000003E-2</v>
      </c>
      <c r="H431" s="15">
        <f>VLOOKUP(C431,'Bonus Rules'!B:G,4,)</f>
        <v>3.5000000000000003E-2</v>
      </c>
      <c r="J431" s="10">
        <f t="shared" si="19"/>
        <v>923160</v>
      </c>
      <c r="K431" s="10">
        <f t="shared" si="20"/>
        <v>32310.600000000002</v>
      </c>
      <c r="L431" s="18">
        <f t="shared" si="21"/>
        <v>955470.6</v>
      </c>
      <c r="M431" s="2" t="s">
        <v>16</v>
      </c>
    </row>
    <row r="432" spans="1:13" x14ac:dyDescent="0.35">
      <c r="A432" t="s">
        <v>929</v>
      </c>
      <c r="B432" t="s">
        <v>12</v>
      </c>
      <c r="C432" s="3" t="s">
        <v>26</v>
      </c>
      <c r="D432" s="4">
        <v>76900</v>
      </c>
      <c r="E432" s="2" t="s">
        <v>16</v>
      </c>
      <c r="F432" s="2" t="s">
        <v>10</v>
      </c>
      <c r="G432" s="15">
        <f>VLOOKUP(C432,'Bonus Rules'!B:G,6,FALSE)</f>
        <v>7.5999999999999998E-2</v>
      </c>
      <c r="H432" s="15">
        <f>VLOOKUP(C432,'Bonus Rules'!B:G,6,)</f>
        <v>7.5999999999999998E-2</v>
      </c>
      <c r="J432" s="10">
        <f t="shared" si="19"/>
        <v>922800</v>
      </c>
      <c r="K432" s="10">
        <f t="shared" si="20"/>
        <v>70132.800000000003</v>
      </c>
      <c r="L432" s="18">
        <f t="shared" si="21"/>
        <v>992932.8</v>
      </c>
      <c r="M432" s="2" t="s">
        <v>16</v>
      </c>
    </row>
    <row r="433" spans="1:13" x14ac:dyDescent="0.35">
      <c r="A433" t="s">
        <v>664</v>
      </c>
      <c r="B433" t="s">
        <v>12</v>
      </c>
      <c r="C433" s="3" t="s">
        <v>41</v>
      </c>
      <c r="D433" s="4">
        <v>76620</v>
      </c>
      <c r="E433" s="2" t="s">
        <v>16</v>
      </c>
      <c r="F433" s="2" t="s">
        <v>27</v>
      </c>
      <c r="G433" s="15">
        <f>VLOOKUP(C433,'Bonus Rules'!B:G,4,FALSE)</f>
        <v>0.04</v>
      </c>
      <c r="H433" s="15">
        <f>VLOOKUP(C433,'Bonus Rules'!B:G,4,)</f>
        <v>0.04</v>
      </c>
      <c r="J433" s="10">
        <f t="shared" si="19"/>
        <v>919440</v>
      </c>
      <c r="K433" s="10">
        <f t="shared" si="20"/>
        <v>36777.599999999999</v>
      </c>
      <c r="L433" s="18">
        <f t="shared" si="21"/>
        <v>956217.6</v>
      </c>
      <c r="M433" s="2" t="s">
        <v>16</v>
      </c>
    </row>
    <row r="434" spans="1:13" x14ac:dyDescent="0.35">
      <c r="A434" t="s">
        <v>249</v>
      </c>
      <c r="B434" t="s">
        <v>7</v>
      </c>
      <c r="C434" s="3" t="s">
        <v>36</v>
      </c>
      <c r="D434" s="4">
        <v>76560</v>
      </c>
      <c r="E434" s="2" t="s">
        <v>20</v>
      </c>
      <c r="F434" s="2" t="s">
        <v>14</v>
      </c>
      <c r="G434" s="15">
        <f>VLOOKUP(C434,'Bonus Rules'!B:G,5,FALSE)</f>
        <v>4.1000000000000002E-2</v>
      </c>
      <c r="H434" s="15">
        <f>VLOOKUP(C434,'Bonus Rules'!B:G,5,)</f>
        <v>4.1000000000000002E-2</v>
      </c>
      <c r="J434" s="10">
        <f t="shared" si="19"/>
        <v>918720</v>
      </c>
      <c r="K434" s="10">
        <f t="shared" si="20"/>
        <v>37667.520000000004</v>
      </c>
      <c r="L434" s="18">
        <f t="shared" si="21"/>
        <v>956387.52</v>
      </c>
      <c r="M434" s="2" t="s">
        <v>20</v>
      </c>
    </row>
    <row r="435" spans="1:13" x14ac:dyDescent="0.35">
      <c r="A435" t="s">
        <v>567</v>
      </c>
      <c r="B435" t="s">
        <v>7</v>
      </c>
      <c r="C435" s="3" t="s">
        <v>30</v>
      </c>
      <c r="D435" s="4">
        <v>76390</v>
      </c>
      <c r="E435" s="2" t="s">
        <v>9</v>
      </c>
      <c r="F435" s="2" t="s">
        <v>27</v>
      </c>
      <c r="G435" s="15">
        <f>VLOOKUP(C435,'Bonus Rules'!B:G,4,FALSE)</f>
        <v>2.3E-2</v>
      </c>
      <c r="H435" s="15">
        <f>VLOOKUP(C435,'Bonus Rules'!B:G,4,)</f>
        <v>2.3E-2</v>
      </c>
      <c r="J435" s="10">
        <f t="shared" si="19"/>
        <v>916680</v>
      </c>
      <c r="K435" s="10">
        <f t="shared" si="20"/>
        <v>21083.64</v>
      </c>
      <c r="L435" s="18">
        <f t="shared" si="21"/>
        <v>937763.64</v>
      </c>
      <c r="M435" s="2" t="s">
        <v>9</v>
      </c>
    </row>
    <row r="436" spans="1:13" x14ac:dyDescent="0.35">
      <c r="A436" t="s">
        <v>801</v>
      </c>
      <c r="B436" t="s">
        <v>7</v>
      </c>
      <c r="C436" s="3" t="s">
        <v>26</v>
      </c>
      <c r="D436" s="4">
        <v>76320</v>
      </c>
      <c r="E436" s="2" t="s">
        <v>9</v>
      </c>
      <c r="F436" s="2" t="s">
        <v>14</v>
      </c>
      <c r="G436" s="15">
        <f>VLOOKUP(C436,'Bonus Rules'!B:G,5,FALSE)</f>
        <v>5.3999999999999999E-2</v>
      </c>
      <c r="H436" s="15">
        <f>VLOOKUP(C436,'Bonus Rules'!B:G,5,)</f>
        <v>5.3999999999999999E-2</v>
      </c>
      <c r="J436" s="10">
        <f t="shared" si="19"/>
        <v>915840</v>
      </c>
      <c r="K436" s="10">
        <f t="shared" si="20"/>
        <v>49455.360000000001</v>
      </c>
      <c r="L436" s="18">
        <f t="shared" si="21"/>
        <v>965295.36</v>
      </c>
      <c r="M436" s="2" t="s">
        <v>9</v>
      </c>
    </row>
    <row r="437" spans="1:13" x14ac:dyDescent="0.35">
      <c r="A437" t="s">
        <v>43</v>
      </c>
      <c r="B437" t="s">
        <v>12</v>
      </c>
      <c r="C437" s="3" t="s">
        <v>8</v>
      </c>
      <c r="D437" s="4">
        <v>76300</v>
      </c>
      <c r="E437" s="2" t="s">
        <v>20</v>
      </c>
      <c r="F437" s="2" t="s">
        <v>27</v>
      </c>
      <c r="G437" s="15">
        <f>VLOOKUP(C437,'Bonus Rules'!B:G,4,FALSE)</f>
        <v>2.1000000000000001E-2</v>
      </c>
      <c r="H437" s="15">
        <f>VLOOKUP(C437,'Bonus Rules'!B:G,4,)</f>
        <v>2.1000000000000001E-2</v>
      </c>
      <c r="J437" s="10">
        <f t="shared" si="19"/>
        <v>915600</v>
      </c>
      <c r="K437" s="10">
        <f t="shared" si="20"/>
        <v>19227.600000000002</v>
      </c>
      <c r="L437" s="18">
        <f t="shared" si="21"/>
        <v>934827.6</v>
      </c>
      <c r="M437" s="2" t="s">
        <v>20</v>
      </c>
    </row>
    <row r="438" spans="1:13" x14ac:dyDescent="0.35">
      <c r="A438" t="s">
        <v>272</v>
      </c>
      <c r="B438" t="s">
        <v>12</v>
      </c>
      <c r="C438" s="3" t="s">
        <v>52</v>
      </c>
      <c r="D438" s="4">
        <v>76300</v>
      </c>
      <c r="E438" s="2" t="s">
        <v>20</v>
      </c>
      <c r="F438" s="2" t="s">
        <v>17</v>
      </c>
      <c r="G438" s="15">
        <v>0</v>
      </c>
      <c r="H438" s="15">
        <v>0</v>
      </c>
      <c r="J438" s="10">
        <f t="shared" si="19"/>
        <v>915600</v>
      </c>
      <c r="K438" s="10">
        <f t="shared" si="20"/>
        <v>0</v>
      </c>
      <c r="L438" s="18">
        <f t="shared" si="21"/>
        <v>915600</v>
      </c>
      <c r="M438" s="2" t="s">
        <v>20</v>
      </c>
    </row>
    <row r="439" spans="1:13" x14ac:dyDescent="0.35">
      <c r="A439" t="s">
        <v>272</v>
      </c>
      <c r="B439" t="s">
        <v>12</v>
      </c>
      <c r="C439" s="3" t="s">
        <v>52</v>
      </c>
      <c r="D439" s="4">
        <v>76300</v>
      </c>
      <c r="E439" s="2" t="s">
        <v>20</v>
      </c>
      <c r="F439" s="2" t="s">
        <v>14</v>
      </c>
      <c r="G439" s="15">
        <f>VLOOKUP(C439,'Bonus Rules'!B:G,5,FALSE)</f>
        <v>5.8000000000000003E-2</v>
      </c>
      <c r="H439" s="15">
        <f>VLOOKUP(C439,'Bonus Rules'!B:G,5,)</f>
        <v>5.8000000000000003E-2</v>
      </c>
      <c r="J439" s="10">
        <f t="shared" si="19"/>
        <v>915600</v>
      </c>
      <c r="K439" s="10">
        <f t="shared" si="20"/>
        <v>53104.800000000003</v>
      </c>
      <c r="L439" s="18">
        <f t="shared" si="21"/>
        <v>968704.8</v>
      </c>
      <c r="M439" s="2" t="s">
        <v>20</v>
      </c>
    </row>
    <row r="440" spans="1:13" x14ac:dyDescent="0.35">
      <c r="A440" t="s">
        <v>57</v>
      </c>
      <c r="B440" t="s">
        <v>12</v>
      </c>
      <c r="C440" s="3" t="s">
        <v>8</v>
      </c>
      <c r="D440" s="4">
        <v>76210</v>
      </c>
      <c r="E440" s="2" t="s">
        <v>16</v>
      </c>
      <c r="F440" s="2" t="s">
        <v>14</v>
      </c>
      <c r="G440" s="15">
        <f>VLOOKUP(C440,'Bonus Rules'!B:G,5,FALSE)</f>
        <v>5.0999999999999997E-2</v>
      </c>
      <c r="H440" s="15">
        <f>VLOOKUP(C440,'Bonus Rules'!B:G,5,)</f>
        <v>5.0999999999999997E-2</v>
      </c>
      <c r="J440" s="10">
        <f t="shared" si="19"/>
        <v>914520</v>
      </c>
      <c r="K440" s="10">
        <f t="shared" si="20"/>
        <v>46640.52</v>
      </c>
      <c r="L440" s="18">
        <f t="shared" si="21"/>
        <v>961160.52</v>
      </c>
      <c r="M440" s="2" t="s">
        <v>16</v>
      </c>
    </row>
    <row r="441" spans="1:13" x14ac:dyDescent="0.35">
      <c r="A441" t="s">
        <v>57</v>
      </c>
      <c r="B441" t="s">
        <v>12</v>
      </c>
      <c r="C441" s="3" t="s">
        <v>8</v>
      </c>
      <c r="D441" s="4">
        <v>76210</v>
      </c>
      <c r="E441" s="2" t="s">
        <v>20</v>
      </c>
      <c r="F441" s="2" t="s">
        <v>14</v>
      </c>
      <c r="G441" s="15">
        <f>VLOOKUP(C441,'Bonus Rules'!B:G,5,FALSE)</f>
        <v>5.0999999999999997E-2</v>
      </c>
      <c r="H441" s="15">
        <f>VLOOKUP(C441,'Bonus Rules'!B:G,5,)</f>
        <v>5.0999999999999997E-2</v>
      </c>
      <c r="J441" s="10">
        <f t="shared" si="19"/>
        <v>914520</v>
      </c>
      <c r="K441" s="10">
        <f t="shared" si="20"/>
        <v>46640.52</v>
      </c>
      <c r="L441" s="18">
        <f t="shared" si="21"/>
        <v>961160.52</v>
      </c>
      <c r="M441" s="2" t="s">
        <v>20</v>
      </c>
    </row>
    <row r="442" spans="1:13" x14ac:dyDescent="0.35">
      <c r="A442" t="s">
        <v>665</v>
      </c>
      <c r="B442" t="s">
        <v>7</v>
      </c>
      <c r="C442" s="3" t="s">
        <v>13</v>
      </c>
      <c r="D442" s="4">
        <v>76190</v>
      </c>
      <c r="E442" s="2" t="s">
        <v>16</v>
      </c>
      <c r="F442" s="2" t="s">
        <v>23</v>
      </c>
      <c r="G442" s="15">
        <f>VLOOKUP(C442,'Bonus Rules'!B:G,3,FALSE)</f>
        <v>1.0999999999999999E-2</v>
      </c>
      <c r="H442" s="15">
        <f>VLOOKUP(C442,'Bonus Rules'!B:G,3,)</f>
        <v>1.0999999999999999E-2</v>
      </c>
      <c r="J442" s="10">
        <f t="shared" si="19"/>
        <v>914280</v>
      </c>
      <c r="K442" s="10">
        <f t="shared" si="20"/>
        <v>10057.08</v>
      </c>
      <c r="L442" s="18">
        <f t="shared" si="21"/>
        <v>924337.08</v>
      </c>
      <c r="M442" s="2" t="s">
        <v>16</v>
      </c>
    </row>
    <row r="443" spans="1:13" x14ac:dyDescent="0.35">
      <c r="A443" t="s">
        <v>811</v>
      </c>
      <c r="B443" t="s">
        <v>984</v>
      </c>
      <c r="C443" s="3" t="s">
        <v>8</v>
      </c>
      <c r="D443" s="4">
        <v>75990</v>
      </c>
      <c r="E443" s="2" t="s">
        <v>20</v>
      </c>
      <c r="F443" s="2" t="s">
        <v>27</v>
      </c>
      <c r="G443" s="15">
        <f>VLOOKUP(C443,'Bonus Rules'!B:G,4,FALSE)</f>
        <v>2.1000000000000001E-2</v>
      </c>
      <c r="H443" s="15">
        <f>VLOOKUP(C443,'Bonus Rules'!B:G,4,)</f>
        <v>2.1000000000000001E-2</v>
      </c>
      <c r="J443" s="10">
        <f t="shared" si="19"/>
        <v>911880</v>
      </c>
      <c r="K443" s="10">
        <f t="shared" si="20"/>
        <v>19149.48</v>
      </c>
      <c r="L443" s="18">
        <f t="shared" si="21"/>
        <v>931029.48</v>
      </c>
      <c r="M443" s="2" t="s">
        <v>20</v>
      </c>
    </row>
    <row r="444" spans="1:13" x14ac:dyDescent="0.35">
      <c r="A444" t="s">
        <v>818</v>
      </c>
      <c r="B444" t="s">
        <v>12</v>
      </c>
      <c r="C444" s="3" t="s">
        <v>22</v>
      </c>
      <c r="D444" s="4">
        <v>75970</v>
      </c>
      <c r="E444" s="2" t="s">
        <v>16</v>
      </c>
      <c r="F444" s="2" t="s">
        <v>10</v>
      </c>
      <c r="G444" s="15">
        <f>VLOOKUP(C444,'Bonus Rules'!B:G,6,FALSE)</f>
        <v>7.5999999999999998E-2</v>
      </c>
      <c r="H444" s="15">
        <f>VLOOKUP(C444,'Bonus Rules'!B:G,6,)</f>
        <v>7.5999999999999998E-2</v>
      </c>
      <c r="J444" s="10">
        <f t="shared" si="19"/>
        <v>911640</v>
      </c>
      <c r="K444" s="10">
        <f t="shared" si="20"/>
        <v>69284.639999999999</v>
      </c>
      <c r="L444" s="18">
        <f t="shared" si="21"/>
        <v>980924.64</v>
      </c>
      <c r="M444" s="2" t="s">
        <v>16</v>
      </c>
    </row>
    <row r="445" spans="1:13" x14ac:dyDescent="0.35">
      <c r="A445" t="s">
        <v>818</v>
      </c>
      <c r="B445" t="s">
        <v>12</v>
      </c>
      <c r="C445" s="3" t="s">
        <v>22</v>
      </c>
      <c r="D445" s="4">
        <v>75970</v>
      </c>
      <c r="E445" s="2" t="s">
        <v>20</v>
      </c>
      <c r="F445" s="2" t="s">
        <v>27</v>
      </c>
      <c r="G445" s="15">
        <f>VLOOKUP(C445,'Bonus Rules'!B:G,4,FALSE)</f>
        <v>2.8000000000000001E-2</v>
      </c>
      <c r="H445" s="15">
        <f>VLOOKUP(C445,'Bonus Rules'!B:G,4,)</f>
        <v>2.8000000000000001E-2</v>
      </c>
      <c r="J445" s="10">
        <f t="shared" si="19"/>
        <v>911640</v>
      </c>
      <c r="K445" s="10">
        <f t="shared" si="20"/>
        <v>25525.920000000002</v>
      </c>
      <c r="L445" s="18">
        <f t="shared" si="21"/>
        <v>937165.92</v>
      </c>
      <c r="M445" s="2" t="s">
        <v>20</v>
      </c>
    </row>
    <row r="446" spans="1:13" x14ac:dyDescent="0.35">
      <c r="A446" t="s">
        <v>704</v>
      </c>
      <c r="B446" t="s">
        <v>7</v>
      </c>
      <c r="C446" s="3" t="s">
        <v>33</v>
      </c>
      <c r="D446" s="4">
        <v>75920</v>
      </c>
      <c r="E446" s="2" t="s">
        <v>20</v>
      </c>
      <c r="F446" s="2" t="s">
        <v>14</v>
      </c>
      <c r="G446" s="15">
        <f>VLOOKUP(C446,'Bonus Rules'!B:G,5,FALSE)</f>
        <v>0.05</v>
      </c>
      <c r="H446" s="15">
        <f>VLOOKUP(C446,'Bonus Rules'!B:G,5,)</f>
        <v>0.05</v>
      </c>
      <c r="J446" s="10">
        <f t="shared" si="19"/>
        <v>911040</v>
      </c>
      <c r="K446" s="10">
        <f t="shared" si="20"/>
        <v>45552</v>
      </c>
      <c r="L446" s="18">
        <f t="shared" si="21"/>
        <v>956592</v>
      </c>
      <c r="M446" s="2" t="s">
        <v>20</v>
      </c>
    </row>
    <row r="447" spans="1:13" x14ac:dyDescent="0.35">
      <c r="A447" t="s">
        <v>783</v>
      </c>
      <c r="B447" t="s">
        <v>7</v>
      </c>
      <c r="C447" s="3" t="s">
        <v>49</v>
      </c>
      <c r="D447" s="4">
        <v>75880</v>
      </c>
      <c r="E447" s="2" t="s">
        <v>9</v>
      </c>
      <c r="F447" s="2" t="s">
        <v>27</v>
      </c>
      <c r="G447" s="15">
        <f>VLOOKUP(C447,'Bonus Rules'!B:G,4,FALSE)</f>
        <v>3.3000000000000002E-2</v>
      </c>
      <c r="H447" s="15">
        <f>VLOOKUP(C447,'Bonus Rules'!B:G,4,)</f>
        <v>3.3000000000000002E-2</v>
      </c>
      <c r="J447" s="10">
        <f t="shared" si="19"/>
        <v>910560</v>
      </c>
      <c r="K447" s="10">
        <f t="shared" si="20"/>
        <v>30048.480000000003</v>
      </c>
      <c r="L447" s="18">
        <f t="shared" si="21"/>
        <v>940608.48</v>
      </c>
      <c r="M447" s="2" t="s">
        <v>9</v>
      </c>
    </row>
    <row r="448" spans="1:13" x14ac:dyDescent="0.35">
      <c r="A448" t="s">
        <v>529</v>
      </c>
      <c r="B448" t="s">
        <v>12</v>
      </c>
      <c r="C448" s="3" t="s">
        <v>19</v>
      </c>
      <c r="D448" s="4">
        <v>75870</v>
      </c>
      <c r="E448" s="2" t="s">
        <v>9</v>
      </c>
      <c r="F448" s="2" t="s">
        <v>27</v>
      </c>
      <c r="G448" s="15">
        <f>VLOOKUP(C448,'Bonus Rules'!B:G,4,FALSE)</f>
        <v>2.1000000000000001E-2</v>
      </c>
      <c r="H448" s="15">
        <f>VLOOKUP(C448,'Bonus Rules'!B:G,4,)</f>
        <v>2.1000000000000001E-2</v>
      </c>
      <c r="J448" s="10">
        <f t="shared" si="19"/>
        <v>910440</v>
      </c>
      <c r="K448" s="10">
        <f t="shared" si="20"/>
        <v>19119.240000000002</v>
      </c>
      <c r="L448" s="18">
        <f t="shared" si="21"/>
        <v>929559.24</v>
      </c>
      <c r="M448" s="2" t="s">
        <v>9</v>
      </c>
    </row>
    <row r="449" spans="1:13" x14ac:dyDescent="0.35">
      <c r="A449" t="s">
        <v>942</v>
      </c>
      <c r="B449" t="s">
        <v>12</v>
      </c>
      <c r="C449" s="3" t="s">
        <v>13</v>
      </c>
      <c r="D449" s="4">
        <v>75870</v>
      </c>
      <c r="E449" s="2" t="s">
        <v>20</v>
      </c>
      <c r="F449" s="2" t="s">
        <v>27</v>
      </c>
      <c r="G449" s="15">
        <f>VLOOKUP(C449,'Bonus Rules'!B:G,4,FALSE)</f>
        <v>3.5000000000000003E-2</v>
      </c>
      <c r="H449" s="15">
        <f>VLOOKUP(C449,'Bonus Rules'!B:G,4,)</f>
        <v>3.5000000000000003E-2</v>
      </c>
      <c r="J449" s="10">
        <f t="shared" si="19"/>
        <v>910440</v>
      </c>
      <c r="K449" s="10">
        <f t="shared" si="20"/>
        <v>31865.4</v>
      </c>
      <c r="L449" s="18">
        <f t="shared" si="21"/>
        <v>942305.4</v>
      </c>
      <c r="M449" s="2" t="s">
        <v>20</v>
      </c>
    </row>
    <row r="450" spans="1:13" x14ac:dyDescent="0.35">
      <c r="A450" t="s">
        <v>602</v>
      </c>
      <c r="B450" t="s">
        <v>12</v>
      </c>
      <c r="C450" s="3" t="s">
        <v>19</v>
      </c>
      <c r="D450" s="4">
        <v>75730</v>
      </c>
      <c r="E450" s="2" t="s">
        <v>20</v>
      </c>
      <c r="F450" s="2" t="s">
        <v>17</v>
      </c>
      <c r="G450" s="15">
        <v>0</v>
      </c>
      <c r="H450" s="15">
        <v>0</v>
      </c>
      <c r="J450" s="10">
        <f t="shared" si="19"/>
        <v>908760</v>
      </c>
      <c r="K450" s="10">
        <f t="shared" si="20"/>
        <v>0</v>
      </c>
      <c r="L450" s="18">
        <f t="shared" si="21"/>
        <v>908760</v>
      </c>
      <c r="M450" s="2" t="s">
        <v>20</v>
      </c>
    </row>
    <row r="451" spans="1:13" x14ac:dyDescent="0.35">
      <c r="A451" t="s">
        <v>226</v>
      </c>
      <c r="B451" t="s">
        <v>12</v>
      </c>
      <c r="C451" s="3" t="s">
        <v>22</v>
      </c>
      <c r="D451" s="4">
        <v>75720</v>
      </c>
      <c r="E451" s="2" t="s">
        <v>16</v>
      </c>
      <c r="F451" s="2" t="s">
        <v>50</v>
      </c>
      <c r="G451" s="15">
        <f>VLOOKUP(C451,'Bonus Rules'!B:G,2,FALSE)</f>
        <v>5.0000000000000001E-3</v>
      </c>
      <c r="H451" s="15">
        <f>VLOOKUP(C451,'Bonus Rules'!B:G,2,)</f>
        <v>5.0000000000000001E-3</v>
      </c>
      <c r="J451" s="10">
        <f t="shared" ref="J451:J514" si="22">D451*12</f>
        <v>908640</v>
      </c>
      <c r="K451" s="10">
        <f t="shared" ref="K451:K514" si="23">J451*G451</f>
        <v>4543.2</v>
      </c>
      <c r="L451" s="18">
        <f t="shared" ref="L451:L514" si="24">J451+K451</f>
        <v>913183.2</v>
      </c>
      <c r="M451" s="2" t="s">
        <v>16</v>
      </c>
    </row>
    <row r="452" spans="1:13" x14ac:dyDescent="0.35">
      <c r="A452" t="s">
        <v>638</v>
      </c>
      <c r="B452" t="s">
        <v>7</v>
      </c>
      <c r="C452" s="3" t="s">
        <v>52</v>
      </c>
      <c r="D452" s="4">
        <v>75600</v>
      </c>
      <c r="E452" s="2" t="s">
        <v>16</v>
      </c>
      <c r="F452" s="2" t="s">
        <v>27</v>
      </c>
      <c r="G452" s="15">
        <f>VLOOKUP(C452,'Bonus Rules'!B:G,4,FALSE)</f>
        <v>0.02</v>
      </c>
      <c r="H452" s="15">
        <f>VLOOKUP(C452,'Bonus Rules'!B:G,4,)</f>
        <v>0.02</v>
      </c>
      <c r="J452" s="10">
        <f t="shared" si="22"/>
        <v>907200</v>
      </c>
      <c r="K452" s="10">
        <f t="shared" si="23"/>
        <v>18144</v>
      </c>
      <c r="L452" s="18">
        <f t="shared" si="24"/>
        <v>925344</v>
      </c>
      <c r="M452" s="2" t="s">
        <v>16</v>
      </c>
    </row>
    <row r="453" spans="1:13" x14ac:dyDescent="0.35">
      <c r="A453" t="s">
        <v>55</v>
      </c>
      <c r="B453" t="s">
        <v>7</v>
      </c>
      <c r="C453" s="3" t="s">
        <v>26</v>
      </c>
      <c r="D453" s="4">
        <v>75540</v>
      </c>
      <c r="E453" s="2" t="s">
        <v>16</v>
      </c>
      <c r="F453" s="2" t="s">
        <v>27</v>
      </c>
      <c r="G453" s="15">
        <f>VLOOKUP(C453,'Bonus Rules'!B:G,4,FALSE)</f>
        <v>2.7E-2</v>
      </c>
      <c r="H453" s="15">
        <f>VLOOKUP(C453,'Bonus Rules'!B:G,4,)</f>
        <v>2.7E-2</v>
      </c>
      <c r="J453" s="10">
        <f t="shared" si="22"/>
        <v>906480</v>
      </c>
      <c r="K453" s="10">
        <f t="shared" si="23"/>
        <v>24474.959999999999</v>
      </c>
      <c r="L453" s="18">
        <f t="shared" si="24"/>
        <v>930954.96</v>
      </c>
      <c r="M453" s="2" t="s">
        <v>16</v>
      </c>
    </row>
    <row r="454" spans="1:13" x14ac:dyDescent="0.35">
      <c r="A454" t="s">
        <v>564</v>
      </c>
      <c r="B454" t="s">
        <v>12</v>
      </c>
      <c r="C454" s="3" t="s">
        <v>36</v>
      </c>
      <c r="D454" s="4">
        <v>75480</v>
      </c>
      <c r="E454" s="2" t="s">
        <v>20</v>
      </c>
      <c r="F454" s="2" t="s">
        <v>27</v>
      </c>
      <c r="G454" s="15">
        <f>VLOOKUP(C454,'Bonus Rules'!B:G,4,FALSE)</f>
        <v>3.2000000000000001E-2</v>
      </c>
      <c r="H454" s="15">
        <f>VLOOKUP(C454,'Bonus Rules'!B:G,4,)</f>
        <v>3.2000000000000001E-2</v>
      </c>
      <c r="J454" s="10">
        <f t="shared" si="22"/>
        <v>905760</v>
      </c>
      <c r="K454" s="10">
        <f t="shared" si="23"/>
        <v>28984.32</v>
      </c>
      <c r="L454" s="18">
        <f t="shared" si="24"/>
        <v>934744.32</v>
      </c>
      <c r="M454" s="2" t="s">
        <v>20</v>
      </c>
    </row>
    <row r="455" spans="1:13" x14ac:dyDescent="0.35">
      <c r="A455" t="s">
        <v>64</v>
      </c>
      <c r="B455" t="s">
        <v>12</v>
      </c>
      <c r="C455" s="3" t="s">
        <v>65</v>
      </c>
      <c r="D455" s="4">
        <v>75440</v>
      </c>
      <c r="E455" s="2" t="s">
        <v>9</v>
      </c>
      <c r="F455" s="2" t="s">
        <v>27</v>
      </c>
      <c r="G455" s="15">
        <f>VLOOKUP(C455,'Bonus Rules'!B:G,4,FALSE)</f>
        <v>3.5000000000000003E-2</v>
      </c>
      <c r="H455" s="15">
        <f>VLOOKUP(C455,'Bonus Rules'!B:G,4,)</f>
        <v>3.5000000000000003E-2</v>
      </c>
      <c r="J455" s="10">
        <f t="shared" si="22"/>
        <v>905280</v>
      </c>
      <c r="K455" s="10">
        <f t="shared" si="23"/>
        <v>31684.800000000003</v>
      </c>
      <c r="L455" s="18">
        <f t="shared" si="24"/>
        <v>936964.8</v>
      </c>
      <c r="M455" s="2" t="s">
        <v>9</v>
      </c>
    </row>
    <row r="456" spans="1:13" x14ac:dyDescent="0.35">
      <c r="A456" t="s">
        <v>259</v>
      </c>
      <c r="B456" t="s">
        <v>7</v>
      </c>
      <c r="C456" s="3" t="s">
        <v>41</v>
      </c>
      <c r="D456" s="4">
        <v>75320</v>
      </c>
      <c r="E456" s="2" t="s">
        <v>9</v>
      </c>
      <c r="F456" s="2" t="s">
        <v>50</v>
      </c>
      <c r="G456" s="15">
        <f>VLOOKUP(C456,'Bonus Rules'!B:G,2,FALSE)</f>
        <v>5.0000000000000001E-3</v>
      </c>
      <c r="H456" s="15">
        <f>VLOOKUP(C456,'Bonus Rules'!B:G,2,)</f>
        <v>5.0000000000000001E-3</v>
      </c>
      <c r="J456" s="10">
        <f t="shared" si="22"/>
        <v>903840</v>
      </c>
      <c r="K456" s="10">
        <f t="shared" si="23"/>
        <v>4519.2</v>
      </c>
      <c r="L456" s="18">
        <f t="shared" si="24"/>
        <v>908359.2</v>
      </c>
      <c r="M456" s="2" t="s">
        <v>9</v>
      </c>
    </row>
    <row r="457" spans="1:13" x14ac:dyDescent="0.35">
      <c r="A457" t="s">
        <v>893</v>
      </c>
      <c r="B457" t="s">
        <v>12</v>
      </c>
      <c r="C457" s="3" t="s">
        <v>22</v>
      </c>
      <c r="D457" s="4">
        <v>75280</v>
      </c>
      <c r="E457" s="2" t="s">
        <v>20</v>
      </c>
      <c r="F457" s="2" t="s">
        <v>27</v>
      </c>
      <c r="G457" s="15">
        <f>VLOOKUP(C457,'Bonus Rules'!B:G,4,FALSE)</f>
        <v>2.8000000000000001E-2</v>
      </c>
      <c r="H457" s="15">
        <f>VLOOKUP(C457,'Bonus Rules'!B:G,4,)</f>
        <v>2.8000000000000001E-2</v>
      </c>
      <c r="J457" s="10">
        <f t="shared" si="22"/>
        <v>903360</v>
      </c>
      <c r="K457" s="10">
        <f t="shared" si="23"/>
        <v>25294.080000000002</v>
      </c>
      <c r="L457" s="18">
        <f t="shared" si="24"/>
        <v>928654.08</v>
      </c>
      <c r="M457" s="2" t="s">
        <v>20</v>
      </c>
    </row>
    <row r="458" spans="1:13" x14ac:dyDescent="0.35">
      <c r="A458" t="s">
        <v>86</v>
      </c>
      <c r="B458" t="s">
        <v>12</v>
      </c>
      <c r="C458" s="3" t="s">
        <v>13</v>
      </c>
      <c r="D458" s="4">
        <v>75230</v>
      </c>
      <c r="E458" s="2" t="s">
        <v>20</v>
      </c>
      <c r="F458" s="2" t="s">
        <v>23</v>
      </c>
      <c r="G458" s="15">
        <f>VLOOKUP(C458,'Bonus Rules'!B:G,3,FALSE)</f>
        <v>1.0999999999999999E-2</v>
      </c>
      <c r="H458" s="15">
        <f>VLOOKUP(C458,'Bonus Rules'!B:G,3,)</f>
        <v>1.0999999999999999E-2</v>
      </c>
      <c r="J458" s="10">
        <f t="shared" si="22"/>
        <v>902760</v>
      </c>
      <c r="K458" s="10">
        <f t="shared" si="23"/>
        <v>9930.3599999999988</v>
      </c>
      <c r="L458" s="18">
        <f t="shared" si="24"/>
        <v>912690.36</v>
      </c>
      <c r="M458" s="2" t="s">
        <v>20</v>
      </c>
    </row>
    <row r="459" spans="1:13" x14ac:dyDescent="0.35">
      <c r="A459" t="s">
        <v>762</v>
      </c>
      <c r="B459" t="s">
        <v>12</v>
      </c>
      <c r="C459" s="3" t="s">
        <v>33</v>
      </c>
      <c r="D459" s="4">
        <v>75090</v>
      </c>
      <c r="E459" s="2" t="s">
        <v>9</v>
      </c>
      <c r="F459" s="2" t="s">
        <v>27</v>
      </c>
      <c r="G459" s="15">
        <f>VLOOKUP(C459,'Bonus Rules'!B:G,4,FALSE)</f>
        <v>2.4E-2</v>
      </c>
      <c r="H459" s="15">
        <f>VLOOKUP(C459,'Bonus Rules'!B:G,4,)</f>
        <v>2.4E-2</v>
      </c>
      <c r="J459" s="10">
        <f t="shared" si="22"/>
        <v>901080</v>
      </c>
      <c r="K459" s="10">
        <f t="shared" si="23"/>
        <v>21625.920000000002</v>
      </c>
      <c r="L459" s="18">
        <f t="shared" si="24"/>
        <v>922705.92000000004</v>
      </c>
      <c r="M459" s="2" t="s">
        <v>9</v>
      </c>
    </row>
    <row r="460" spans="1:13" x14ac:dyDescent="0.35">
      <c r="A460" t="s">
        <v>851</v>
      </c>
      <c r="B460" t="s">
        <v>7</v>
      </c>
      <c r="C460" s="3" t="s">
        <v>22</v>
      </c>
      <c r="D460" s="4">
        <v>75010</v>
      </c>
      <c r="E460" s="2" t="s">
        <v>20</v>
      </c>
      <c r="F460" s="2" t="s">
        <v>14</v>
      </c>
      <c r="G460" s="15">
        <f>VLOOKUP(C460,'Bonus Rules'!B:G,5,FALSE)</f>
        <v>4.9000000000000002E-2</v>
      </c>
      <c r="H460" s="15">
        <f>VLOOKUP(C460,'Bonus Rules'!B:G,5,)</f>
        <v>4.9000000000000002E-2</v>
      </c>
      <c r="J460" s="10">
        <f t="shared" si="22"/>
        <v>900120</v>
      </c>
      <c r="K460" s="10">
        <f t="shared" si="23"/>
        <v>44105.880000000005</v>
      </c>
      <c r="L460" s="18">
        <f t="shared" si="24"/>
        <v>944225.88</v>
      </c>
      <c r="M460" s="2" t="s">
        <v>20</v>
      </c>
    </row>
    <row r="461" spans="1:13" x14ac:dyDescent="0.35">
      <c r="A461" t="s">
        <v>648</v>
      </c>
      <c r="B461" t="s">
        <v>7</v>
      </c>
      <c r="C461" s="3" t="s">
        <v>36</v>
      </c>
      <c r="D461" s="4">
        <v>74920</v>
      </c>
      <c r="E461" s="2" t="s">
        <v>9</v>
      </c>
      <c r="F461" s="2" t="s">
        <v>27</v>
      </c>
      <c r="G461" s="15">
        <f>VLOOKUP(C461,'Bonus Rules'!B:G,4,FALSE)</f>
        <v>3.2000000000000001E-2</v>
      </c>
      <c r="H461" s="15">
        <f>VLOOKUP(C461,'Bonus Rules'!B:G,4,)</f>
        <v>3.2000000000000001E-2</v>
      </c>
      <c r="J461" s="10">
        <f t="shared" si="22"/>
        <v>899040</v>
      </c>
      <c r="K461" s="10">
        <f t="shared" si="23"/>
        <v>28769.279999999999</v>
      </c>
      <c r="L461" s="18">
        <f t="shared" si="24"/>
        <v>927809.28</v>
      </c>
      <c r="M461" s="2" t="s">
        <v>9</v>
      </c>
    </row>
    <row r="462" spans="1:13" x14ac:dyDescent="0.35">
      <c r="A462" t="s">
        <v>456</v>
      </c>
      <c r="B462" t="s">
        <v>12</v>
      </c>
      <c r="C462" s="3" t="s">
        <v>36</v>
      </c>
      <c r="D462" s="4">
        <v>74800</v>
      </c>
      <c r="E462" s="2" t="s">
        <v>9</v>
      </c>
      <c r="F462" s="2" t="s">
        <v>50</v>
      </c>
      <c r="G462" s="15">
        <f>VLOOKUP(C462,'Bonus Rules'!B:G,2,FALSE)</f>
        <v>5.0000000000000001E-3</v>
      </c>
      <c r="H462" s="15">
        <f>VLOOKUP(C462,'Bonus Rules'!B:G,2,)</f>
        <v>5.0000000000000001E-3</v>
      </c>
      <c r="J462" s="10">
        <f t="shared" si="22"/>
        <v>897600</v>
      </c>
      <c r="K462" s="10">
        <f t="shared" si="23"/>
        <v>4488</v>
      </c>
      <c r="L462" s="18">
        <f t="shared" si="24"/>
        <v>902088</v>
      </c>
      <c r="M462" s="2" t="s">
        <v>9</v>
      </c>
    </row>
    <row r="463" spans="1:13" x14ac:dyDescent="0.35">
      <c r="A463" t="s">
        <v>269</v>
      </c>
      <c r="B463" t="s">
        <v>7</v>
      </c>
      <c r="C463" s="3" t="s">
        <v>52</v>
      </c>
      <c r="D463" s="4">
        <v>74710</v>
      </c>
      <c r="E463" s="2" t="s">
        <v>16</v>
      </c>
      <c r="F463" s="2" t="s">
        <v>14</v>
      </c>
      <c r="G463" s="15">
        <f>VLOOKUP(C463,'Bonus Rules'!B:G,5,FALSE)</f>
        <v>5.8000000000000003E-2</v>
      </c>
      <c r="H463" s="15">
        <f>VLOOKUP(C463,'Bonus Rules'!B:G,5,)</f>
        <v>5.8000000000000003E-2</v>
      </c>
      <c r="J463" s="10">
        <f t="shared" si="22"/>
        <v>896520</v>
      </c>
      <c r="K463" s="10">
        <f t="shared" si="23"/>
        <v>51998.16</v>
      </c>
      <c r="L463" s="18">
        <f t="shared" si="24"/>
        <v>948518.16</v>
      </c>
      <c r="M463" s="2" t="s">
        <v>16</v>
      </c>
    </row>
    <row r="464" spans="1:13" x14ac:dyDescent="0.35">
      <c r="A464" t="s">
        <v>99</v>
      </c>
      <c r="B464" t="s">
        <v>984</v>
      </c>
      <c r="C464" s="3" t="s">
        <v>30</v>
      </c>
      <c r="D464" s="4">
        <v>74620</v>
      </c>
      <c r="E464" s="2" t="s">
        <v>20</v>
      </c>
      <c r="F464" s="2" t="s">
        <v>23</v>
      </c>
      <c r="G464" s="15">
        <f>VLOOKUP(C464,'Bonus Rules'!B:G,3,FALSE)</f>
        <v>1.4999999999999999E-2</v>
      </c>
      <c r="H464" s="15">
        <f>VLOOKUP(C464,'Bonus Rules'!B:G,3,)</f>
        <v>1.4999999999999999E-2</v>
      </c>
      <c r="J464" s="10">
        <f t="shared" si="22"/>
        <v>895440</v>
      </c>
      <c r="K464" s="10">
        <f t="shared" si="23"/>
        <v>13431.6</v>
      </c>
      <c r="L464" s="18">
        <f t="shared" si="24"/>
        <v>908871.6</v>
      </c>
      <c r="M464" s="2" t="s">
        <v>20</v>
      </c>
    </row>
    <row r="465" spans="1:13" x14ac:dyDescent="0.35">
      <c r="A465" t="s">
        <v>684</v>
      </c>
      <c r="B465" t="s">
        <v>12</v>
      </c>
      <c r="C465" s="3" t="s">
        <v>65</v>
      </c>
      <c r="D465" s="4">
        <v>74600</v>
      </c>
      <c r="E465" s="2" t="s">
        <v>9</v>
      </c>
      <c r="F465" s="2" t="s">
        <v>10</v>
      </c>
      <c r="G465" s="15">
        <f>VLOOKUP(C465,'Bonus Rules'!B:G,6,FALSE)</f>
        <v>9.9000000000000005E-2</v>
      </c>
      <c r="H465" s="15">
        <f>VLOOKUP(C465,'Bonus Rules'!B:G,6,)</f>
        <v>9.9000000000000005E-2</v>
      </c>
      <c r="J465" s="10">
        <f t="shared" si="22"/>
        <v>895200</v>
      </c>
      <c r="K465" s="10">
        <f t="shared" si="23"/>
        <v>88624.8</v>
      </c>
      <c r="L465" s="18">
        <f t="shared" si="24"/>
        <v>983824.8</v>
      </c>
      <c r="M465" s="2" t="s">
        <v>9</v>
      </c>
    </row>
    <row r="466" spans="1:13" x14ac:dyDescent="0.35">
      <c r="A466" t="s">
        <v>298</v>
      </c>
      <c r="B466" t="s">
        <v>7</v>
      </c>
      <c r="C466" s="3" t="s">
        <v>13</v>
      </c>
      <c r="D466" s="4">
        <v>74550</v>
      </c>
      <c r="E466" s="2" t="s">
        <v>9</v>
      </c>
      <c r="F466" s="2" t="s">
        <v>27</v>
      </c>
      <c r="G466" s="15">
        <f>VLOOKUP(C466,'Bonus Rules'!B:G,4,FALSE)</f>
        <v>3.5000000000000003E-2</v>
      </c>
      <c r="H466" s="15">
        <f>VLOOKUP(C466,'Bonus Rules'!B:G,4,)</f>
        <v>3.5000000000000003E-2</v>
      </c>
      <c r="J466" s="10">
        <f t="shared" si="22"/>
        <v>894600</v>
      </c>
      <c r="K466" s="10">
        <f t="shared" si="23"/>
        <v>31311.000000000004</v>
      </c>
      <c r="L466" s="18">
        <f t="shared" si="24"/>
        <v>925911</v>
      </c>
      <c r="M466" s="2" t="s">
        <v>9</v>
      </c>
    </row>
    <row r="467" spans="1:13" x14ac:dyDescent="0.35">
      <c r="A467" t="s">
        <v>805</v>
      </c>
      <c r="B467" t="s">
        <v>7</v>
      </c>
      <c r="C467" s="3" t="s">
        <v>65</v>
      </c>
      <c r="D467" s="4">
        <v>74410</v>
      </c>
      <c r="E467" s="2" t="s">
        <v>16</v>
      </c>
      <c r="F467" s="2" t="s">
        <v>14</v>
      </c>
      <c r="G467" s="15">
        <f>VLOOKUP(C467,'Bonus Rules'!B:G,5,FALSE)</f>
        <v>5.8000000000000003E-2</v>
      </c>
      <c r="H467" s="15">
        <f>VLOOKUP(C467,'Bonus Rules'!B:G,5,)</f>
        <v>5.8000000000000003E-2</v>
      </c>
      <c r="J467" s="10">
        <f t="shared" si="22"/>
        <v>892920</v>
      </c>
      <c r="K467" s="10">
        <f t="shared" si="23"/>
        <v>51789.36</v>
      </c>
      <c r="L467" s="18">
        <f t="shared" si="24"/>
        <v>944709.36</v>
      </c>
      <c r="M467" s="2" t="s">
        <v>16</v>
      </c>
    </row>
    <row r="468" spans="1:13" x14ac:dyDescent="0.35">
      <c r="A468" t="s">
        <v>339</v>
      </c>
      <c r="B468" t="s">
        <v>12</v>
      </c>
      <c r="C468" s="3" t="s">
        <v>52</v>
      </c>
      <c r="D468" s="4">
        <v>74390</v>
      </c>
      <c r="E468" s="2" t="s">
        <v>20</v>
      </c>
      <c r="F468" s="2" t="s">
        <v>27</v>
      </c>
      <c r="G468" s="15">
        <f>VLOOKUP(C468,'Bonus Rules'!B:G,4,FALSE)</f>
        <v>0.02</v>
      </c>
      <c r="H468" s="15">
        <f>VLOOKUP(C468,'Bonus Rules'!B:G,4,)</f>
        <v>0.02</v>
      </c>
      <c r="J468" s="10">
        <f t="shared" si="22"/>
        <v>892680</v>
      </c>
      <c r="K468" s="10">
        <f t="shared" si="23"/>
        <v>17853.600000000002</v>
      </c>
      <c r="L468" s="18">
        <f t="shared" si="24"/>
        <v>910533.6</v>
      </c>
      <c r="M468" s="2" t="s">
        <v>20</v>
      </c>
    </row>
    <row r="469" spans="1:13" x14ac:dyDescent="0.35">
      <c r="A469" t="s">
        <v>860</v>
      </c>
      <c r="B469" t="s">
        <v>7</v>
      </c>
      <c r="C469" s="3" t="s">
        <v>13</v>
      </c>
      <c r="D469" s="4">
        <v>74360</v>
      </c>
      <c r="E469" s="2" t="s">
        <v>9</v>
      </c>
      <c r="F469" s="2" t="s">
        <v>14</v>
      </c>
      <c r="G469" s="15">
        <f>VLOOKUP(C469,'Bonus Rules'!B:G,5,FALSE)</f>
        <v>4.2999999999999997E-2</v>
      </c>
      <c r="H469" s="15">
        <f>VLOOKUP(C469,'Bonus Rules'!B:G,5,)</f>
        <v>4.2999999999999997E-2</v>
      </c>
      <c r="J469" s="10">
        <f t="shared" si="22"/>
        <v>892320</v>
      </c>
      <c r="K469" s="10">
        <f t="shared" si="23"/>
        <v>38369.759999999995</v>
      </c>
      <c r="L469" s="18">
        <f t="shared" si="24"/>
        <v>930689.76</v>
      </c>
      <c r="M469" s="2" t="s">
        <v>9</v>
      </c>
    </row>
    <row r="470" spans="1:13" x14ac:dyDescent="0.35">
      <c r="A470" t="s">
        <v>872</v>
      </c>
      <c r="B470" t="s">
        <v>7</v>
      </c>
      <c r="C470" s="3" t="s">
        <v>49</v>
      </c>
      <c r="D470" s="4">
        <v>74280</v>
      </c>
      <c r="E470" s="2" t="s">
        <v>9</v>
      </c>
      <c r="F470" s="2" t="s">
        <v>27</v>
      </c>
      <c r="G470" s="15">
        <f>VLOOKUP(C470,'Bonus Rules'!B:G,4,FALSE)</f>
        <v>3.3000000000000002E-2</v>
      </c>
      <c r="H470" s="15">
        <f>VLOOKUP(C470,'Bonus Rules'!B:G,4,)</f>
        <v>3.3000000000000002E-2</v>
      </c>
      <c r="J470" s="10">
        <f t="shared" si="22"/>
        <v>891360</v>
      </c>
      <c r="K470" s="10">
        <f t="shared" si="23"/>
        <v>29414.880000000001</v>
      </c>
      <c r="L470" s="18">
        <f t="shared" si="24"/>
        <v>920774.88</v>
      </c>
      <c r="M470" s="2" t="s">
        <v>9</v>
      </c>
    </row>
    <row r="471" spans="1:13" x14ac:dyDescent="0.35">
      <c r="A471" t="s">
        <v>714</v>
      </c>
      <c r="B471" t="s">
        <v>12</v>
      </c>
      <c r="C471" s="3" t="s">
        <v>41</v>
      </c>
      <c r="D471" s="4">
        <v>74110</v>
      </c>
      <c r="E471" s="2" t="s">
        <v>20</v>
      </c>
      <c r="F471" s="2" t="s">
        <v>10</v>
      </c>
      <c r="G471" s="15">
        <f>VLOOKUP(C471,'Bonus Rules'!B:G,6,FALSE)</f>
        <v>6.3E-2</v>
      </c>
      <c r="H471" s="15">
        <f>VLOOKUP(C471,'Bonus Rules'!B:G,6,)</f>
        <v>6.3E-2</v>
      </c>
      <c r="J471" s="10">
        <f t="shared" si="22"/>
        <v>889320</v>
      </c>
      <c r="K471" s="10">
        <f t="shared" si="23"/>
        <v>56027.16</v>
      </c>
      <c r="L471" s="18">
        <f t="shared" si="24"/>
        <v>945347.16</v>
      </c>
      <c r="M471" s="2" t="s">
        <v>20</v>
      </c>
    </row>
    <row r="472" spans="1:13" x14ac:dyDescent="0.35">
      <c r="A472" t="s">
        <v>296</v>
      </c>
      <c r="B472" t="s">
        <v>12</v>
      </c>
      <c r="C472" s="3" t="s">
        <v>30</v>
      </c>
      <c r="D472" s="4">
        <v>74010</v>
      </c>
      <c r="E472" s="2" t="s">
        <v>20</v>
      </c>
      <c r="F472" s="2" t="s">
        <v>27</v>
      </c>
      <c r="G472" s="15">
        <f>VLOOKUP(C472,'Bonus Rules'!B:G,4,FALSE)</f>
        <v>2.3E-2</v>
      </c>
      <c r="H472" s="15">
        <f>VLOOKUP(C472,'Bonus Rules'!B:G,4,)</f>
        <v>2.3E-2</v>
      </c>
      <c r="J472" s="10">
        <f t="shared" si="22"/>
        <v>888120</v>
      </c>
      <c r="K472" s="10">
        <f t="shared" si="23"/>
        <v>20426.759999999998</v>
      </c>
      <c r="L472" s="18">
        <f t="shared" si="24"/>
        <v>908546.76</v>
      </c>
      <c r="M472" s="2" t="s">
        <v>20</v>
      </c>
    </row>
    <row r="473" spans="1:13" x14ac:dyDescent="0.35">
      <c r="A473" t="s">
        <v>718</v>
      </c>
      <c r="B473" t="s">
        <v>12</v>
      </c>
      <c r="C473" s="3" t="s">
        <v>26</v>
      </c>
      <c r="D473" s="4">
        <v>73490</v>
      </c>
      <c r="E473" s="2" t="s">
        <v>20</v>
      </c>
      <c r="F473" s="2" t="s">
        <v>23</v>
      </c>
      <c r="G473" s="15">
        <f>VLOOKUP(C473,'Bonus Rules'!B:G,3,FALSE)</f>
        <v>1.2999999999999999E-2</v>
      </c>
      <c r="H473" s="15">
        <f>VLOOKUP(C473,'Bonus Rules'!B:G,3,)</f>
        <v>1.2999999999999999E-2</v>
      </c>
      <c r="J473" s="10">
        <f t="shared" si="22"/>
        <v>881880</v>
      </c>
      <c r="K473" s="10">
        <f t="shared" si="23"/>
        <v>11464.439999999999</v>
      </c>
      <c r="L473" s="18">
        <f t="shared" si="24"/>
        <v>893344.44</v>
      </c>
      <c r="M473" s="2" t="s">
        <v>20</v>
      </c>
    </row>
    <row r="474" spans="1:13" x14ac:dyDescent="0.35">
      <c r="A474" t="s">
        <v>285</v>
      </c>
      <c r="B474" t="s">
        <v>7</v>
      </c>
      <c r="C474" s="3" t="s">
        <v>33</v>
      </c>
      <c r="D474" s="4">
        <v>73360</v>
      </c>
      <c r="E474" s="2" t="s">
        <v>20</v>
      </c>
      <c r="F474" s="2" t="s">
        <v>27</v>
      </c>
      <c r="G474" s="15">
        <f>VLOOKUP(C474,'Bonus Rules'!B:G,4,FALSE)</f>
        <v>2.4E-2</v>
      </c>
      <c r="H474" s="15">
        <f>VLOOKUP(C474,'Bonus Rules'!B:G,4,)</f>
        <v>2.4E-2</v>
      </c>
      <c r="J474" s="10">
        <f t="shared" si="22"/>
        <v>880320</v>
      </c>
      <c r="K474" s="10">
        <f t="shared" si="23"/>
        <v>21127.68</v>
      </c>
      <c r="L474" s="18">
        <f t="shared" si="24"/>
        <v>901447.68000000005</v>
      </c>
      <c r="M474" s="2" t="s">
        <v>20</v>
      </c>
    </row>
    <row r="475" spans="1:13" x14ac:dyDescent="0.35">
      <c r="A475" t="s">
        <v>437</v>
      </c>
      <c r="B475" t="s">
        <v>7</v>
      </c>
      <c r="C475" s="3" t="s">
        <v>22</v>
      </c>
      <c r="D475" s="4">
        <v>73240</v>
      </c>
      <c r="E475" s="2" t="s">
        <v>20</v>
      </c>
      <c r="F475" s="2" t="s">
        <v>27</v>
      </c>
      <c r="G475" s="15">
        <f>VLOOKUP(C475,'Bonus Rules'!B:G,4,FALSE)</f>
        <v>2.8000000000000001E-2</v>
      </c>
      <c r="H475" s="15">
        <f>VLOOKUP(C475,'Bonus Rules'!B:G,4,)</f>
        <v>2.8000000000000001E-2</v>
      </c>
      <c r="J475" s="10">
        <f t="shared" si="22"/>
        <v>878880</v>
      </c>
      <c r="K475" s="10">
        <f t="shared" si="23"/>
        <v>24608.639999999999</v>
      </c>
      <c r="L475" s="18">
        <f t="shared" si="24"/>
        <v>903488.64</v>
      </c>
      <c r="M475" s="2" t="s">
        <v>20</v>
      </c>
    </row>
    <row r="476" spans="1:13" x14ac:dyDescent="0.35">
      <c r="A476" t="s">
        <v>153</v>
      </c>
      <c r="B476" t="s">
        <v>7</v>
      </c>
      <c r="C476" s="3" t="s">
        <v>26</v>
      </c>
      <c r="D476" s="4">
        <v>72880</v>
      </c>
      <c r="E476" s="2" t="s">
        <v>20</v>
      </c>
      <c r="F476" s="2" t="s">
        <v>27</v>
      </c>
      <c r="G476" s="15">
        <f>VLOOKUP(C476,'Bonus Rules'!B:G,4,FALSE)</f>
        <v>2.7E-2</v>
      </c>
      <c r="H476" s="15">
        <f>VLOOKUP(C476,'Bonus Rules'!B:G,4,)</f>
        <v>2.7E-2</v>
      </c>
      <c r="J476" s="10">
        <f t="shared" si="22"/>
        <v>874560</v>
      </c>
      <c r="K476" s="10">
        <f t="shared" si="23"/>
        <v>23613.119999999999</v>
      </c>
      <c r="L476" s="18">
        <f t="shared" si="24"/>
        <v>898173.12</v>
      </c>
      <c r="M476" s="2" t="s">
        <v>20</v>
      </c>
    </row>
    <row r="477" spans="1:13" x14ac:dyDescent="0.35">
      <c r="A477" t="s">
        <v>153</v>
      </c>
      <c r="B477" t="s">
        <v>7</v>
      </c>
      <c r="C477" s="3" t="s">
        <v>26</v>
      </c>
      <c r="D477" s="4">
        <v>72880</v>
      </c>
      <c r="E477" s="2" t="s">
        <v>9</v>
      </c>
      <c r="F477" s="2" t="s">
        <v>27</v>
      </c>
      <c r="G477" s="15">
        <f>VLOOKUP(C477,'Bonus Rules'!B:G,4,FALSE)</f>
        <v>2.7E-2</v>
      </c>
      <c r="H477" s="15">
        <f>VLOOKUP(C477,'Bonus Rules'!B:G,4,)</f>
        <v>2.7E-2</v>
      </c>
      <c r="J477" s="10">
        <f t="shared" si="22"/>
        <v>874560</v>
      </c>
      <c r="K477" s="10">
        <f t="shared" si="23"/>
        <v>23613.119999999999</v>
      </c>
      <c r="L477" s="18">
        <f t="shared" si="24"/>
        <v>898173.12</v>
      </c>
      <c r="M477" s="2" t="s">
        <v>9</v>
      </c>
    </row>
    <row r="478" spans="1:13" x14ac:dyDescent="0.35">
      <c r="A478" t="s">
        <v>366</v>
      </c>
      <c r="B478" t="s">
        <v>7</v>
      </c>
      <c r="C478" s="3" t="s">
        <v>19</v>
      </c>
      <c r="D478" s="4">
        <v>72840</v>
      </c>
      <c r="E478" s="2" t="s">
        <v>16</v>
      </c>
      <c r="F478" s="2" t="s">
        <v>27</v>
      </c>
      <c r="G478" s="15">
        <f>VLOOKUP(C478,'Bonus Rules'!B:G,4,FALSE)</f>
        <v>2.1000000000000001E-2</v>
      </c>
      <c r="H478" s="15">
        <f>VLOOKUP(C478,'Bonus Rules'!B:G,4,)</f>
        <v>2.1000000000000001E-2</v>
      </c>
      <c r="J478" s="10">
        <f t="shared" si="22"/>
        <v>874080</v>
      </c>
      <c r="K478" s="10">
        <f t="shared" si="23"/>
        <v>18355.68</v>
      </c>
      <c r="L478" s="18">
        <f t="shared" si="24"/>
        <v>892435.68</v>
      </c>
      <c r="M478" s="2" t="s">
        <v>16</v>
      </c>
    </row>
    <row r="479" spans="1:13" x14ac:dyDescent="0.35">
      <c r="A479" t="s">
        <v>403</v>
      </c>
      <c r="B479" t="s">
        <v>12</v>
      </c>
      <c r="C479" s="3" t="s">
        <v>19</v>
      </c>
      <c r="D479" s="4">
        <v>72700</v>
      </c>
      <c r="E479" s="2" t="s">
        <v>9</v>
      </c>
      <c r="F479" s="2" t="s">
        <v>17</v>
      </c>
      <c r="G479" s="15">
        <v>0</v>
      </c>
      <c r="H479" s="15">
        <v>0</v>
      </c>
      <c r="J479" s="10">
        <f t="shared" si="22"/>
        <v>872400</v>
      </c>
      <c r="K479" s="10">
        <f t="shared" si="23"/>
        <v>0</v>
      </c>
      <c r="L479" s="18">
        <f t="shared" si="24"/>
        <v>872400</v>
      </c>
      <c r="M479" s="2" t="s">
        <v>9</v>
      </c>
    </row>
    <row r="480" spans="1:13" x14ac:dyDescent="0.35">
      <c r="A480" t="s">
        <v>866</v>
      </c>
      <c r="B480" t="s">
        <v>7</v>
      </c>
      <c r="C480" s="3" t="s">
        <v>26</v>
      </c>
      <c r="D480" s="4">
        <v>72550</v>
      </c>
      <c r="E480" s="2" t="s">
        <v>9</v>
      </c>
      <c r="F480" s="2" t="s">
        <v>27</v>
      </c>
      <c r="G480" s="15">
        <f>VLOOKUP(C480,'Bonus Rules'!B:G,4,FALSE)</f>
        <v>2.7E-2</v>
      </c>
      <c r="H480" s="15">
        <f>VLOOKUP(C480,'Bonus Rules'!B:G,4,)</f>
        <v>2.7E-2</v>
      </c>
      <c r="J480" s="10">
        <f t="shared" si="22"/>
        <v>870600</v>
      </c>
      <c r="K480" s="10">
        <f t="shared" si="23"/>
        <v>23506.2</v>
      </c>
      <c r="L480" s="18">
        <f t="shared" si="24"/>
        <v>894106.2</v>
      </c>
      <c r="M480" s="2" t="s">
        <v>9</v>
      </c>
    </row>
    <row r="481" spans="1:13" x14ac:dyDescent="0.35">
      <c r="A481" t="s">
        <v>170</v>
      </c>
      <c r="B481" t="s">
        <v>12</v>
      </c>
      <c r="C481" s="3" t="s">
        <v>36</v>
      </c>
      <c r="D481" s="4">
        <v>72500</v>
      </c>
      <c r="E481" s="2" t="s">
        <v>9</v>
      </c>
      <c r="F481" s="2" t="s">
        <v>50</v>
      </c>
      <c r="G481" s="15">
        <f>VLOOKUP(C481,'Bonus Rules'!B:G,2,FALSE)</f>
        <v>5.0000000000000001E-3</v>
      </c>
      <c r="H481" s="15">
        <f>VLOOKUP(C481,'Bonus Rules'!B:G,2,)</f>
        <v>5.0000000000000001E-3</v>
      </c>
      <c r="J481" s="10">
        <f t="shared" si="22"/>
        <v>870000</v>
      </c>
      <c r="K481" s="10">
        <f t="shared" si="23"/>
        <v>4350</v>
      </c>
      <c r="L481" s="18">
        <f t="shared" si="24"/>
        <v>874350</v>
      </c>
      <c r="M481" s="2" t="s">
        <v>9</v>
      </c>
    </row>
    <row r="482" spans="1:13" x14ac:dyDescent="0.35">
      <c r="A482" t="s">
        <v>314</v>
      </c>
      <c r="B482" t="s">
        <v>12</v>
      </c>
      <c r="C482" s="3" t="s">
        <v>33</v>
      </c>
      <c r="D482" s="4">
        <v>72500</v>
      </c>
      <c r="E482" s="2" t="s">
        <v>9</v>
      </c>
      <c r="F482" s="2" t="s">
        <v>27</v>
      </c>
      <c r="G482" s="15">
        <f>VLOOKUP(C482,'Bonus Rules'!B:G,4,FALSE)</f>
        <v>2.4E-2</v>
      </c>
      <c r="H482" s="15">
        <f>VLOOKUP(C482,'Bonus Rules'!B:G,4,)</f>
        <v>2.4E-2</v>
      </c>
      <c r="J482" s="10">
        <f t="shared" si="22"/>
        <v>870000</v>
      </c>
      <c r="K482" s="10">
        <f t="shared" si="23"/>
        <v>20880</v>
      </c>
      <c r="L482" s="18">
        <f t="shared" si="24"/>
        <v>890880</v>
      </c>
      <c r="M482" s="2" t="s">
        <v>9</v>
      </c>
    </row>
    <row r="483" spans="1:13" x14ac:dyDescent="0.35">
      <c r="A483" t="s">
        <v>314</v>
      </c>
      <c r="B483" t="s">
        <v>12</v>
      </c>
      <c r="C483" s="3" t="s">
        <v>33</v>
      </c>
      <c r="D483" s="4">
        <v>72500</v>
      </c>
      <c r="E483" s="2" t="s">
        <v>20</v>
      </c>
      <c r="F483" s="2" t="s">
        <v>14</v>
      </c>
      <c r="G483" s="15">
        <f>VLOOKUP(C483,'Bonus Rules'!B:G,5,FALSE)</f>
        <v>0.05</v>
      </c>
      <c r="H483" s="15">
        <f>VLOOKUP(C483,'Bonus Rules'!B:G,5,)</f>
        <v>0.05</v>
      </c>
      <c r="J483" s="10">
        <f t="shared" si="22"/>
        <v>870000</v>
      </c>
      <c r="K483" s="10">
        <f t="shared" si="23"/>
        <v>43500</v>
      </c>
      <c r="L483" s="18">
        <f t="shared" si="24"/>
        <v>913500</v>
      </c>
      <c r="M483" s="2" t="s">
        <v>20</v>
      </c>
    </row>
    <row r="484" spans="1:13" x14ac:dyDescent="0.35">
      <c r="A484" t="s">
        <v>170</v>
      </c>
      <c r="B484" t="s">
        <v>12</v>
      </c>
      <c r="C484" s="3" t="s">
        <v>36</v>
      </c>
      <c r="D484" s="4">
        <v>72500</v>
      </c>
      <c r="E484" s="2" t="s">
        <v>16</v>
      </c>
      <c r="F484" s="2" t="s">
        <v>23</v>
      </c>
      <c r="G484" s="15">
        <f>VLOOKUP(C484,'Bonus Rules'!B:G,3,FALSE)</f>
        <v>0.01</v>
      </c>
      <c r="H484" s="15">
        <f>VLOOKUP(C484,'Bonus Rules'!B:G,3,)</f>
        <v>0.01</v>
      </c>
      <c r="J484" s="10">
        <f t="shared" si="22"/>
        <v>870000</v>
      </c>
      <c r="K484" s="10">
        <f t="shared" si="23"/>
        <v>8700</v>
      </c>
      <c r="L484" s="18">
        <f t="shared" si="24"/>
        <v>878700</v>
      </c>
      <c r="M484" s="2" t="s">
        <v>16</v>
      </c>
    </row>
    <row r="485" spans="1:13" x14ac:dyDescent="0.35">
      <c r="A485" t="s">
        <v>375</v>
      </c>
      <c r="B485" t="s">
        <v>984</v>
      </c>
      <c r="C485" s="3" t="s">
        <v>30</v>
      </c>
      <c r="D485" s="4">
        <v>72450</v>
      </c>
      <c r="E485" s="2" t="s">
        <v>16</v>
      </c>
      <c r="F485" s="2" t="s">
        <v>17</v>
      </c>
      <c r="G485" s="15">
        <v>0</v>
      </c>
      <c r="H485" s="15">
        <v>0</v>
      </c>
      <c r="J485" s="10">
        <f t="shared" si="22"/>
        <v>869400</v>
      </c>
      <c r="K485" s="10">
        <f t="shared" si="23"/>
        <v>0</v>
      </c>
      <c r="L485" s="18">
        <f t="shared" si="24"/>
        <v>869400</v>
      </c>
      <c r="M485" s="2" t="s">
        <v>16</v>
      </c>
    </row>
    <row r="486" spans="1:13" x14ac:dyDescent="0.35">
      <c r="A486" t="s">
        <v>867</v>
      </c>
      <c r="B486" t="s">
        <v>12</v>
      </c>
      <c r="C486" s="3" t="s">
        <v>19</v>
      </c>
      <c r="D486" s="4">
        <v>72360</v>
      </c>
      <c r="E486" s="2" t="s">
        <v>20</v>
      </c>
      <c r="F486" s="2" t="s">
        <v>23</v>
      </c>
      <c r="G486" s="15">
        <f>VLOOKUP(C486,'Bonus Rules'!B:G,3,FALSE)</f>
        <v>1.9E-2</v>
      </c>
      <c r="H486" s="15">
        <f>VLOOKUP(C486,'Bonus Rules'!B:G,3,)</f>
        <v>1.9E-2</v>
      </c>
      <c r="J486" s="10">
        <f t="shared" si="22"/>
        <v>868320</v>
      </c>
      <c r="K486" s="10">
        <f t="shared" si="23"/>
        <v>16498.079999999998</v>
      </c>
      <c r="L486" s="18">
        <f t="shared" si="24"/>
        <v>884818.08</v>
      </c>
      <c r="M486" s="2" t="s">
        <v>20</v>
      </c>
    </row>
    <row r="487" spans="1:13" x14ac:dyDescent="0.35">
      <c r="A487" t="s">
        <v>427</v>
      </c>
      <c r="B487" t="s">
        <v>12</v>
      </c>
      <c r="C487" s="3" t="s">
        <v>8</v>
      </c>
      <c r="D487" s="4">
        <v>72350</v>
      </c>
      <c r="E487" s="2" t="s">
        <v>16</v>
      </c>
      <c r="F487" s="2" t="s">
        <v>14</v>
      </c>
      <c r="G487" s="15">
        <f>VLOOKUP(C487,'Bonus Rules'!B:G,5,FALSE)</f>
        <v>5.0999999999999997E-2</v>
      </c>
      <c r="H487" s="15">
        <f>VLOOKUP(C487,'Bonus Rules'!B:G,5,)</f>
        <v>5.0999999999999997E-2</v>
      </c>
      <c r="J487" s="10">
        <f t="shared" si="22"/>
        <v>868200</v>
      </c>
      <c r="K487" s="10">
        <f t="shared" si="23"/>
        <v>44278.2</v>
      </c>
      <c r="L487" s="18">
        <f t="shared" si="24"/>
        <v>912478.2</v>
      </c>
      <c r="M487" s="2" t="s">
        <v>16</v>
      </c>
    </row>
    <row r="488" spans="1:13" x14ac:dyDescent="0.35">
      <c r="A488" t="s">
        <v>427</v>
      </c>
      <c r="B488" t="s">
        <v>12</v>
      </c>
      <c r="C488" s="3" t="s">
        <v>8</v>
      </c>
      <c r="D488" s="4">
        <v>72350</v>
      </c>
      <c r="E488" s="2" t="s">
        <v>20</v>
      </c>
      <c r="F488" s="2" t="s">
        <v>23</v>
      </c>
      <c r="G488" s="15">
        <f>VLOOKUP(C488,'Bonus Rules'!B:G,3,FALSE)</f>
        <v>1.2E-2</v>
      </c>
      <c r="H488" s="15">
        <f>VLOOKUP(C488,'Bonus Rules'!B:G,3,)</f>
        <v>1.2E-2</v>
      </c>
      <c r="J488" s="10">
        <f t="shared" si="22"/>
        <v>868200</v>
      </c>
      <c r="K488" s="10">
        <f t="shared" si="23"/>
        <v>10418.4</v>
      </c>
      <c r="L488" s="18">
        <f t="shared" si="24"/>
        <v>878618.4</v>
      </c>
      <c r="M488" s="2" t="s">
        <v>20</v>
      </c>
    </row>
    <row r="489" spans="1:13" x14ac:dyDescent="0.35">
      <c r="A489" t="s">
        <v>294</v>
      </c>
      <c r="B489" t="s">
        <v>7</v>
      </c>
      <c r="C489" s="3" t="s">
        <v>65</v>
      </c>
      <c r="D489" s="4">
        <v>72160</v>
      </c>
      <c r="E489" s="2" t="s">
        <v>20</v>
      </c>
      <c r="F489" s="2" t="s">
        <v>27</v>
      </c>
      <c r="G489" s="15">
        <f>VLOOKUP(C489,'Bonus Rules'!B:G,4,FALSE)</f>
        <v>3.5000000000000003E-2</v>
      </c>
      <c r="H489" s="15">
        <f>VLOOKUP(C489,'Bonus Rules'!B:G,4,)</f>
        <v>3.5000000000000003E-2</v>
      </c>
      <c r="J489" s="10">
        <f t="shared" si="22"/>
        <v>865920</v>
      </c>
      <c r="K489" s="10">
        <f t="shared" si="23"/>
        <v>30307.200000000004</v>
      </c>
      <c r="L489" s="18">
        <f t="shared" si="24"/>
        <v>896227.2</v>
      </c>
      <c r="M489" s="2" t="s">
        <v>20</v>
      </c>
    </row>
    <row r="490" spans="1:13" x14ac:dyDescent="0.35">
      <c r="A490" t="s">
        <v>230</v>
      </c>
      <c r="B490" t="s">
        <v>7</v>
      </c>
      <c r="C490" s="3" t="s">
        <v>65</v>
      </c>
      <c r="D490" s="4">
        <v>72040</v>
      </c>
      <c r="E490" s="2" t="s">
        <v>16</v>
      </c>
      <c r="F490" s="2" t="s">
        <v>27</v>
      </c>
      <c r="G490" s="15">
        <f>VLOOKUP(C490,'Bonus Rules'!B:G,4,FALSE)</f>
        <v>3.5000000000000003E-2</v>
      </c>
      <c r="H490" s="15">
        <f>VLOOKUP(C490,'Bonus Rules'!B:G,4,)</f>
        <v>3.5000000000000003E-2</v>
      </c>
      <c r="J490" s="10">
        <f t="shared" si="22"/>
        <v>864480</v>
      </c>
      <c r="K490" s="10">
        <f t="shared" si="23"/>
        <v>30256.800000000003</v>
      </c>
      <c r="L490" s="18">
        <f t="shared" si="24"/>
        <v>894736.8</v>
      </c>
      <c r="M490" s="2" t="s">
        <v>16</v>
      </c>
    </row>
    <row r="491" spans="1:13" x14ac:dyDescent="0.35">
      <c r="A491" t="s">
        <v>230</v>
      </c>
      <c r="B491" t="s">
        <v>7</v>
      </c>
      <c r="C491" s="3" t="s">
        <v>65</v>
      </c>
      <c r="D491" s="4">
        <v>72040</v>
      </c>
      <c r="E491" s="2" t="s">
        <v>16</v>
      </c>
      <c r="F491" s="2" t="s">
        <v>14</v>
      </c>
      <c r="G491" s="15">
        <f>VLOOKUP(C491,'Bonus Rules'!B:G,5,FALSE)</f>
        <v>5.8000000000000003E-2</v>
      </c>
      <c r="H491" s="15">
        <f>VLOOKUP(C491,'Bonus Rules'!B:G,5,)</f>
        <v>5.8000000000000003E-2</v>
      </c>
      <c r="J491" s="10">
        <f t="shared" si="22"/>
        <v>864480</v>
      </c>
      <c r="K491" s="10">
        <f t="shared" si="23"/>
        <v>50139.840000000004</v>
      </c>
      <c r="L491" s="18">
        <f t="shared" si="24"/>
        <v>914619.84</v>
      </c>
      <c r="M491" s="2" t="s">
        <v>16</v>
      </c>
    </row>
    <row r="492" spans="1:13" x14ac:dyDescent="0.35">
      <c r="A492" t="s">
        <v>734</v>
      </c>
      <c r="B492" t="s">
        <v>7</v>
      </c>
      <c r="C492" s="3" t="s">
        <v>49</v>
      </c>
      <c r="D492" s="4">
        <v>72040</v>
      </c>
      <c r="E492" s="2" t="s">
        <v>20</v>
      </c>
      <c r="F492" s="2" t="s">
        <v>23</v>
      </c>
      <c r="G492" s="15">
        <f>VLOOKUP(C492,'Bonus Rules'!B:G,3,FALSE)</f>
        <v>0.02</v>
      </c>
      <c r="H492" s="15">
        <f>VLOOKUP(C492,'Bonus Rules'!B:G,3,)</f>
        <v>0.02</v>
      </c>
      <c r="J492" s="10">
        <f t="shared" si="22"/>
        <v>864480</v>
      </c>
      <c r="K492" s="10">
        <f t="shared" si="23"/>
        <v>17289.599999999999</v>
      </c>
      <c r="L492" s="18">
        <f t="shared" si="24"/>
        <v>881769.6</v>
      </c>
      <c r="M492" s="2" t="s">
        <v>20</v>
      </c>
    </row>
    <row r="493" spans="1:13" x14ac:dyDescent="0.35">
      <c r="A493" t="s">
        <v>654</v>
      </c>
      <c r="B493" t="s">
        <v>12</v>
      </c>
      <c r="C493" s="3" t="s">
        <v>22</v>
      </c>
      <c r="D493" s="4">
        <v>71920</v>
      </c>
      <c r="E493" s="2" t="s">
        <v>16</v>
      </c>
      <c r="F493" s="2" t="s">
        <v>23</v>
      </c>
      <c r="G493" s="15">
        <f>VLOOKUP(C493,'Bonus Rules'!B:G,3,FALSE)</f>
        <v>0.01</v>
      </c>
      <c r="H493" s="15">
        <f>VLOOKUP(C493,'Bonus Rules'!B:G,3,)</f>
        <v>0.01</v>
      </c>
      <c r="J493" s="10">
        <f t="shared" si="22"/>
        <v>863040</v>
      </c>
      <c r="K493" s="10">
        <f t="shared" si="23"/>
        <v>8630.4</v>
      </c>
      <c r="L493" s="18">
        <f t="shared" si="24"/>
        <v>871670.4</v>
      </c>
      <c r="M493" s="2" t="s">
        <v>16</v>
      </c>
    </row>
    <row r="494" spans="1:13" x14ac:dyDescent="0.35">
      <c r="A494" t="s">
        <v>542</v>
      </c>
      <c r="B494" t="s">
        <v>12</v>
      </c>
      <c r="C494" s="3" t="s">
        <v>52</v>
      </c>
      <c r="D494" s="4">
        <v>71820</v>
      </c>
      <c r="E494" s="2" t="s">
        <v>20</v>
      </c>
      <c r="F494" s="2" t="s">
        <v>27</v>
      </c>
      <c r="G494" s="15">
        <f>VLOOKUP(C494,'Bonus Rules'!B:G,4,FALSE)</f>
        <v>0.02</v>
      </c>
      <c r="H494" s="15">
        <f>VLOOKUP(C494,'Bonus Rules'!B:G,4,)</f>
        <v>0.02</v>
      </c>
      <c r="J494" s="10">
        <f t="shared" si="22"/>
        <v>861840</v>
      </c>
      <c r="K494" s="10">
        <f t="shared" si="23"/>
        <v>17236.8</v>
      </c>
      <c r="L494" s="18">
        <f t="shared" si="24"/>
        <v>879076.8</v>
      </c>
      <c r="M494" s="2" t="s">
        <v>20</v>
      </c>
    </row>
    <row r="495" spans="1:13" x14ac:dyDescent="0.35">
      <c r="A495" t="s">
        <v>384</v>
      </c>
      <c r="B495" t="s">
        <v>12</v>
      </c>
      <c r="C495" s="3" t="s">
        <v>33</v>
      </c>
      <c r="D495" s="4">
        <v>71590</v>
      </c>
      <c r="E495" s="2" t="s">
        <v>9</v>
      </c>
      <c r="F495" s="2" t="s">
        <v>23</v>
      </c>
      <c r="G495" s="15">
        <f>VLOOKUP(C495,'Bonus Rules'!B:G,3,FALSE)</f>
        <v>1.7999999999999999E-2</v>
      </c>
      <c r="H495" s="15">
        <f>VLOOKUP(C495,'Bonus Rules'!B:G,3,)</f>
        <v>1.7999999999999999E-2</v>
      </c>
      <c r="J495" s="10">
        <f t="shared" si="22"/>
        <v>859080</v>
      </c>
      <c r="K495" s="10">
        <f t="shared" si="23"/>
        <v>15463.439999999999</v>
      </c>
      <c r="L495" s="18">
        <f t="shared" si="24"/>
        <v>874543.44</v>
      </c>
      <c r="M495" s="2" t="s">
        <v>9</v>
      </c>
    </row>
    <row r="496" spans="1:13" x14ac:dyDescent="0.35">
      <c r="A496" t="s">
        <v>938</v>
      </c>
      <c r="B496" t="s">
        <v>12</v>
      </c>
      <c r="C496" s="3" t="s">
        <v>41</v>
      </c>
      <c r="D496" s="4">
        <v>71570</v>
      </c>
      <c r="E496" s="2" t="s">
        <v>16</v>
      </c>
      <c r="F496" s="2" t="s">
        <v>17</v>
      </c>
      <c r="G496" s="15">
        <v>0</v>
      </c>
      <c r="H496" s="15">
        <v>0</v>
      </c>
      <c r="J496" s="10">
        <f t="shared" si="22"/>
        <v>858840</v>
      </c>
      <c r="K496" s="10">
        <f t="shared" si="23"/>
        <v>0</v>
      </c>
      <c r="L496" s="18">
        <f t="shared" si="24"/>
        <v>858840</v>
      </c>
      <c r="M496" s="2" t="s">
        <v>16</v>
      </c>
    </row>
    <row r="497" spans="1:13" x14ac:dyDescent="0.35">
      <c r="A497" t="s">
        <v>836</v>
      </c>
      <c r="B497" t="s">
        <v>7</v>
      </c>
      <c r="C497" s="3" t="s">
        <v>49</v>
      </c>
      <c r="D497" s="4">
        <v>71540</v>
      </c>
      <c r="E497" s="2" t="s">
        <v>20</v>
      </c>
      <c r="F497" s="2" t="s">
        <v>27</v>
      </c>
      <c r="G497" s="15">
        <f>VLOOKUP(C497,'Bonus Rules'!B:G,4,FALSE)</f>
        <v>3.3000000000000002E-2</v>
      </c>
      <c r="H497" s="15">
        <f>VLOOKUP(C497,'Bonus Rules'!B:G,4,)</f>
        <v>3.3000000000000002E-2</v>
      </c>
      <c r="J497" s="10">
        <f t="shared" si="22"/>
        <v>858480</v>
      </c>
      <c r="K497" s="10">
        <f t="shared" si="23"/>
        <v>28329.84</v>
      </c>
      <c r="L497" s="18">
        <f t="shared" si="24"/>
        <v>886809.84</v>
      </c>
      <c r="M497" s="2" t="s">
        <v>20</v>
      </c>
    </row>
    <row r="498" spans="1:13" x14ac:dyDescent="0.35">
      <c r="A498" t="s">
        <v>212</v>
      </c>
      <c r="B498" t="s">
        <v>12</v>
      </c>
      <c r="C498" s="3" t="s">
        <v>8</v>
      </c>
      <c r="D498" s="4">
        <v>71510</v>
      </c>
      <c r="E498" s="2" t="s">
        <v>9</v>
      </c>
      <c r="F498" s="2" t="s">
        <v>14</v>
      </c>
      <c r="G498" s="15">
        <f>VLOOKUP(C498,'Bonus Rules'!B:G,5,FALSE)</f>
        <v>5.0999999999999997E-2</v>
      </c>
      <c r="H498" s="15">
        <f>VLOOKUP(C498,'Bonus Rules'!B:G,5,)</f>
        <v>5.0999999999999997E-2</v>
      </c>
      <c r="J498" s="10">
        <f t="shared" si="22"/>
        <v>858120</v>
      </c>
      <c r="K498" s="10">
        <f t="shared" si="23"/>
        <v>43764.119999999995</v>
      </c>
      <c r="L498" s="18">
        <f t="shared" si="24"/>
        <v>901884.12</v>
      </c>
      <c r="M498" s="2" t="s">
        <v>9</v>
      </c>
    </row>
    <row r="499" spans="1:13" x14ac:dyDescent="0.35">
      <c r="A499" t="s">
        <v>785</v>
      </c>
      <c r="B499" t="s">
        <v>7</v>
      </c>
      <c r="C499" s="3" t="s">
        <v>49</v>
      </c>
      <c r="D499" s="4">
        <v>71490</v>
      </c>
      <c r="E499" s="2" t="s">
        <v>16</v>
      </c>
      <c r="F499" s="2" t="s">
        <v>17</v>
      </c>
      <c r="G499" s="15">
        <v>0</v>
      </c>
      <c r="H499" s="15">
        <v>0</v>
      </c>
      <c r="J499" s="10">
        <f t="shared" si="22"/>
        <v>857880</v>
      </c>
      <c r="K499" s="10">
        <f t="shared" si="23"/>
        <v>0</v>
      </c>
      <c r="L499" s="18">
        <f t="shared" si="24"/>
        <v>857880</v>
      </c>
      <c r="M499" s="2" t="s">
        <v>16</v>
      </c>
    </row>
    <row r="500" spans="1:13" x14ac:dyDescent="0.35">
      <c r="A500" t="s">
        <v>937</v>
      </c>
      <c r="B500" t="s">
        <v>7</v>
      </c>
      <c r="C500" s="3" t="s">
        <v>33</v>
      </c>
      <c r="D500" s="4">
        <v>71370</v>
      </c>
      <c r="E500" s="2" t="s">
        <v>9</v>
      </c>
      <c r="F500" s="2" t="s">
        <v>27</v>
      </c>
      <c r="G500" s="15">
        <f>VLOOKUP(C500,'Bonus Rules'!B:G,4,FALSE)</f>
        <v>2.4E-2</v>
      </c>
      <c r="H500" s="15">
        <f>VLOOKUP(C500,'Bonus Rules'!B:G,4,)</f>
        <v>2.4E-2</v>
      </c>
      <c r="J500" s="10">
        <f t="shared" si="22"/>
        <v>856440</v>
      </c>
      <c r="K500" s="10">
        <f t="shared" si="23"/>
        <v>20554.560000000001</v>
      </c>
      <c r="L500" s="18">
        <f t="shared" si="24"/>
        <v>876994.56000000006</v>
      </c>
      <c r="M500" s="2" t="s">
        <v>9</v>
      </c>
    </row>
    <row r="501" spans="1:13" x14ac:dyDescent="0.35">
      <c r="A501" t="s">
        <v>182</v>
      </c>
      <c r="B501" t="s">
        <v>7</v>
      </c>
      <c r="C501" s="3" t="s">
        <v>26</v>
      </c>
      <c r="D501" s="4">
        <v>71330</v>
      </c>
      <c r="E501" s="2" t="s">
        <v>20</v>
      </c>
      <c r="F501" s="2" t="s">
        <v>10</v>
      </c>
      <c r="G501" s="15">
        <f>VLOOKUP(C501,'Bonus Rules'!B:G,6,FALSE)</f>
        <v>7.5999999999999998E-2</v>
      </c>
      <c r="H501" s="15">
        <f>VLOOKUP(C501,'Bonus Rules'!B:G,6,)</f>
        <v>7.5999999999999998E-2</v>
      </c>
      <c r="J501" s="10">
        <f t="shared" si="22"/>
        <v>855960</v>
      </c>
      <c r="K501" s="10">
        <f t="shared" si="23"/>
        <v>65052.959999999999</v>
      </c>
      <c r="L501" s="18">
        <f t="shared" si="24"/>
        <v>921012.96</v>
      </c>
      <c r="M501" s="2" t="s">
        <v>20</v>
      </c>
    </row>
    <row r="502" spans="1:13" x14ac:dyDescent="0.35">
      <c r="A502" t="s">
        <v>927</v>
      </c>
      <c r="B502" t="s">
        <v>7</v>
      </c>
      <c r="C502" s="3" t="s">
        <v>36</v>
      </c>
      <c r="D502" s="4">
        <v>71240</v>
      </c>
      <c r="E502" s="2" t="s">
        <v>16</v>
      </c>
      <c r="F502" s="2" t="s">
        <v>27</v>
      </c>
      <c r="G502" s="15">
        <f>VLOOKUP(C502,'Bonus Rules'!B:G,4,FALSE)</f>
        <v>3.2000000000000001E-2</v>
      </c>
      <c r="H502" s="15">
        <f>VLOOKUP(C502,'Bonus Rules'!B:G,4,)</f>
        <v>3.2000000000000001E-2</v>
      </c>
      <c r="J502" s="10">
        <f t="shared" si="22"/>
        <v>854880</v>
      </c>
      <c r="K502" s="10">
        <f t="shared" si="23"/>
        <v>27356.16</v>
      </c>
      <c r="L502" s="18">
        <f t="shared" si="24"/>
        <v>882236.16</v>
      </c>
      <c r="M502" s="2" t="s">
        <v>16</v>
      </c>
    </row>
    <row r="503" spans="1:13" x14ac:dyDescent="0.35">
      <c r="A503" t="s">
        <v>84</v>
      </c>
      <c r="B503" t="s">
        <v>12</v>
      </c>
      <c r="C503" s="3" t="s">
        <v>30</v>
      </c>
      <c r="D503" s="4">
        <v>71230</v>
      </c>
      <c r="E503" s="2" t="s">
        <v>20</v>
      </c>
      <c r="F503" s="2" t="s">
        <v>50</v>
      </c>
      <c r="G503" s="15">
        <f>VLOOKUP(C503,'Bonus Rules'!B:G,2,FALSE)</f>
        <v>5.0000000000000001E-3</v>
      </c>
      <c r="H503" s="15">
        <f>VLOOKUP(C503,'Bonus Rules'!B:G,2,)</f>
        <v>5.0000000000000001E-3</v>
      </c>
      <c r="J503" s="10">
        <f t="shared" si="22"/>
        <v>854760</v>
      </c>
      <c r="K503" s="10">
        <f t="shared" si="23"/>
        <v>4273.8</v>
      </c>
      <c r="L503" s="18">
        <f t="shared" si="24"/>
        <v>859033.8</v>
      </c>
      <c r="M503" s="2" t="s">
        <v>20</v>
      </c>
    </row>
    <row r="504" spans="1:13" x14ac:dyDescent="0.35">
      <c r="A504" t="s">
        <v>391</v>
      </c>
      <c r="B504" t="s">
        <v>7</v>
      </c>
      <c r="C504" s="3" t="s">
        <v>41</v>
      </c>
      <c r="D504" s="4">
        <v>71210</v>
      </c>
      <c r="E504" s="2" t="s">
        <v>20</v>
      </c>
      <c r="F504" s="2" t="s">
        <v>27</v>
      </c>
      <c r="G504" s="15">
        <f>VLOOKUP(C504,'Bonus Rules'!B:G,4,FALSE)</f>
        <v>0.04</v>
      </c>
      <c r="H504" s="15">
        <f>VLOOKUP(C504,'Bonus Rules'!B:G,4,)</f>
        <v>0.04</v>
      </c>
      <c r="J504" s="10">
        <f t="shared" si="22"/>
        <v>854520</v>
      </c>
      <c r="K504" s="10">
        <f t="shared" si="23"/>
        <v>34180.800000000003</v>
      </c>
      <c r="L504" s="18">
        <f t="shared" si="24"/>
        <v>888700.8</v>
      </c>
      <c r="M504" s="2" t="s">
        <v>20</v>
      </c>
    </row>
    <row r="505" spans="1:13" x14ac:dyDescent="0.35">
      <c r="A505" t="s">
        <v>688</v>
      </c>
      <c r="B505" t="s">
        <v>12</v>
      </c>
      <c r="C505" s="3" t="s">
        <v>65</v>
      </c>
      <c r="D505" s="4">
        <v>71210</v>
      </c>
      <c r="E505" s="2" t="s">
        <v>16</v>
      </c>
      <c r="F505" s="2" t="s">
        <v>10</v>
      </c>
      <c r="G505" s="15">
        <f>VLOOKUP(C505,'Bonus Rules'!B:G,6,FALSE)</f>
        <v>9.9000000000000005E-2</v>
      </c>
      <c r="H505" s="15">
        <f>VLOOKUP(C505,'Bonus Rules'!B:G,6,)</f>
        <v>9.9000000000000005E-2</v>
      </c>
      <c r="J505" s="10">
        <f t="shared" si="22"/>
        <v>854520</v>
      </c>
      <c r="K505" s="10">
        <f t="shared" si="23"/>
        <v>84597.48000000001</v>
      </c>
      <c r="L505" s="18">
        <f t="shared" si="24"/>
        <v>939117.48</v>
      </c>
      <c r="M505" s="2" t="s">
        <v>16</v>
      </c>
    </row>
    <row r="506" spans="1:13" x14ac:dyDescent="0.35">
      <c r="A506" t="s">
        <v>244</v>
      </c>
      <c r="B506" t="s">
        <v>12</v>
      </c>
      <c r="C506" s="3" t="s">
        <v>26</v>
      </c>
      <c r="D506" s="4">
        <v>71180</v>
      </c>
      <c r="E506" s="2" t="s">
        <v>16</v>
      </c>
      <c r="F506" s="2" t="s">
        <v>14</v>
      </c>
      <c r="G506" s="15">
        <f>VLOOKUP(C506,'Bonus Rules'!B:G,5,FALSE)</f>
        <v>5.3999999999999999E-2</v>
      </c>
      <c r="H506" s="15">
        <f>VLOOKUP(C506,'Bonus Rules'!B:G,5,)</f>
        <v>5.3999999999999999E-2</v>
      </c>
      <c r="J506" s="10">
        <f t="shared" si="22"/>
        <v>854160</v>
      </c>
      <c r="K506" s="10">
        <f t="shared" si="23"/>
        <v>46124.639999999999</v>
      </c>
      <c r="L506" s="18">
        <f t="shared" si="24"/>
        <v>900284.64</v>
      </c>
      <c r="M506" s="2" t="s">
        <v>16</v>
      </c>
    </row>
    <row r="507" spans="1:13" x14ac:dyDescent="0.35">
      <c r="A507" t="s">
        <v>744</v>
      </c>
      <c r="B507" t="s">
        <v>7</v>
      </c>
      <c r="C507" s="3" t="s">
        <v>8</v>
      </c>
      <c r="D507" s="4">
        <v>71030</v>
      </c>
      <c r="E507" s="2" t="s">
        <v>9</v>
      </c>
      <c r="F507" s="2" t="s">
        <v>27</v>
      </c>
      <c r="G507" s="15">
        <f>VLOOKUP(C507,'Bonus Rules'!B:G,4,FALSE)</f>
        <v>2.1000000000000001E-2</v>
      </c>
      <c r="H507" s="15">
        <f>VLOOKUP(C507,'Bonus Rules'!B:G,4,)</f>
        <v>2.1000000000000001E-2</v>
      </c>
      <c r="J507" s="10">
        <f t="shared" si="22"/>
        <v>852360</v>
      </c>
      <c r="K507" s="10">
        <f t="shared" si="23"/>
        <v>17899.560000000001</v>
      </c>
      <c r="L507" s="18">
        <f t="shared" si="24"/>
        <v>870259.56</v>
      </c>
      <c r="M507" s="2" t="s">
        <v>9</v>
      </c>
    </row>
    <row r="508" spans="1:13" x14ac:dyDescent="0.35">
      <c r="A508" t="s">
        <v>417</v>
      </c>
      <c r="B508" t="s">
        <v>12</v>
      </c>
      <c r="C508" s="3" t="s">
        <v>22</v>
      </c>
      <c r="D508" s="4">
        <v>70930</v>
      </c>
      <c r="E508" s="2" t="s">
        <v>20</v>
      </c>
      <c r="F508" s="2" t="s">
        <v>27</v>
      </c>
      <c r="G508" s="15">
        <f>VLOOKUP(C508,'Bonus Rules'!B:G,4,FALSE)</f>
        <v>2.8000000000000001E-2</v>
      </c>
      <c r="H508" s="15">
        <f>VLOOKUP(C508,'Bonus Rules'!B:G,4,)</f>
        <v>2.8000000000000001E-2</v>
      </c>
      <c r="J508" s="10">
        <f t="shared" si="22"/>
        <v>851160</v>
      </c>
      <c r="K508" s="10">
        <f t="shared" si="23"/>
        <v>23832.48</v>
      </c>
      <c r="L508" s="18">
        <f t="shared" si="24"/>
        <v>874992.48</v>
      </c>
      <c r="M508" s="2" t="s">
        <v>20</v>
      </c>
    </row>
    <row r="509" spans="1:13" x14ac:dyDescent="0.35">
      <c r="A509" t="s">
        <v>835</v>
      </c>
      <c r="B509" t="s">
        <v>12</v>
      </c>
      <c r="C509" s="3" t="s">
        <v>65</v>
      </c>
      <c r="D509" s="4">
        <v>70760</v>
      </c>
      <c r="E509" s="2" t="s">
        <v>9</v>
      </c>
      <c r="F509" s="2" t="s">
        <v>14</v>
      </c>
      <c r="G509" s="15">
        <f>VLOOKUP(C509,'Bonus Rules'!B:G,5,FALSE)</f>
        <v>5.8000000000000003E-2</v>
      </c>
      <c r="H509" s="15">
        <f>VLOOKUP(C509,'Bonus Rules'!B:G,5,)</f>
        <v>5.8000000000000003E-2</v>
      </c>
      <c r="J509" s="10">
        <f t="shared" si="22"/>
        <v>849120</v>
      </c>
      <c r="K509" s="10">
        <f t="shared" si="23"/>
        <v>49248.959999999999</v>
      </c>
      <c r="L509" s="18">
        <f t="shared" si="24"/>
        <v>898368.96</v>
      </c>
      <c r="M509" s="2" t="s">
        <v>9</v>
      </c>
    </row>
    <row r="510" spans="1:13" x14ac:dyDescent="0.35">
      <c r="A510" t="s">
        <v>709</v>
      </c>
      <c r="B510" t="s">
        <v>12</v>
      </c>
      <c r="C510" s="3" t="s">
        <v>33</v>
      </c>
      <c r="D510" s="4">
        <v>70650</v>
      </c>
      <c r="E510" s="2" t="s">
        <v>20</v>
      </c>
      <c r="F510" s="2" t="s">
        <v>14</v>
      </c>
      <c r="G510" s="15">
        <f>VLOOKUP(C510,'Bonus Rules'!B:G,5,FALSE)</f>
        <v>0.05</v>
      </c>
      <c r="H510" s="15">
        <f>VLOOKUP(C510,'Bonus Rules'!B:G,5,)</f>
        <v>0.05</v>
      </c>
      <c r="J510" s="10">
        <f t="shared" si="22"/>
        <v>847800</v>
      </c>
      <c r="K510" s="10">
        <f t="shared" si="23"/>
        <v>42390</v>
      </c>
      <c r="L510" s="18">
        <f t="shared" si="24"/>
        <v>890190</v>
      </c>
      <c r="M510" s="2" t="s">
        <v>20</v>
      </c>
    </row>
    <row r="511" spans="1:13" x14ac:dyDescent="0.35">
      <c r="A511" t="s">
        <v>731</v>
      </c>
      <c r="B511" t="s">
        <v>7</v>
      </c>
      <c r="C511" s="3" t="s">
        <v>8</v>
      </c>
      <c r="D511" s="4">
        <v>70610</v>
      </c>
      <c r="E511" s="2" t="s">
        <v>9</v>
      </c>
      <c r="F511" s="2" t="s">
        <v>27</v>
      </c>
      <c r="G511" s="15">
        <f>VLOOKUP(C511,'Bonus Rules'!B:G,4,FALSE)</f>
        <v>2.1000000000000001E-2</v>
      </c>
      <c r="H511" s="15">
        <f>VLOOKUP(C511,'Bonus Rules'!B:G,4,)</f>
        <v>2.1000000000000001E-2</v>
      </c>
      <c r="J511" s="10">
        <f t="shared" si="22"/>
        <v>847320</v>
      </c>
      <c r="K511" s="10">
        <f t="shared" si="23"/>
        <v>17793.72</v>
      </c>
      <c r="L511" s="18">
        <f t="shared" si="24"/>
        <v>865113.72</v>
      </c>
      <c r="M511" s="2" t="s">
        <v>9</v>
      </c>
    </row>
    <row r="512" spans="1:13" x14ac:dyDescent="0.35">
      <c r="A512" t="s">
        <v>372</v>
      </c>
      <c r="B512" t="s">
        <v>12</v>
      </c>
      <c r="C512" s="3" t="s">
        <v>52</v>
      </c>
      <c r="D512" s="4">
        <v>70440</v>
      </c>
      <c r="E512" s="2" t="s">
        <v>16</v>
      </c>
      <c r="F512" s="2" t="s">
        <v>10</v>
      </c>
      <c r="G512" s="15">
        <f>VLOOKUP(C512,'Bonus Rules'!B:G,6,FALSE)</f>
        <v>7.0999999999999994E-2</v>
      </c>
      <c r="H512" s="15">
        <f>VLOOKUP(C512,'Bonus Rules'!B:G,6,)</f>
        <v>7.0999999999999994E-2</v>
      </c>
      <c r="J512" s="10">
        <f t="shared" si="22"/>
        <v>845280</v>
      </c>
      <c r="K512" s="10">
        <f t="shared" si="23"/>
        <v>60014.879999999997</v>
      </c>
      <c r="L512" s="18">
        <f t="shared" si="24"/>
        <v>905294.88</v>
      </c>
      <c r="M512" s="2" t="s">
        <v>16</v>
      </c>
    </row>
    <row r="513" spans="1:13" x14ac:dyDescent="0.35">
      <c r="A513" t="s">
        <v>678</v>
      </c>
      <c r="B513" t="s">
        <v>7</v>
      </c>
      <c r="C513" s="3" t="s">
        <v>8</v>
      </c>
      <c r="D513" s="4">
        <v>70380</v>
      </c>
      <c r="E513" s="2" t="s">
        <v>9</v>
      </c>
      <c r="F513" s="2" t="s">
        <v>14</v>
      </c>
      <c r="G513" s="15">
        <f>VLOOKUP(C513,'Bonus Rules'!B:G,5,FALSE)</f>
        <v>5.0999999999999997E-2</v>
      </c>
      <c r="H513" s="15">
        <f>VLOOKUP(C513,'Bonus Rules'!B:G,5,)</f>
        <v>5.0999999999999997E-2</v>
      </c>
      <c r="J513" s="10">
        <f t="shared" si="22"/>
        <v>844560</v>
      </c>
      <c r="K513" s="10">
        <f t="shared" si="23"/>
        <v>43072.56</v>
      </c>
      <c r="L513" s="18">
        <f t="shared" si="24"/>
        <v>887632.56</v>
      </c>
      <c r="M513" s="2" t="s">
        <v>9</v>
      </c>
    </row>
    <row r="514" spans="1:13" x14ac:dyDescent="0.35">
      <c r="A514" t="s">
        <v>509</v>
      </c>
      <c r="B514" t="s">
        <v>7</v>
      </c>
      <c r="C514" s="3" t="s">
        <v>8</v>
      </c>
      <c r="D514" s="4">
        <v>70360</v>
      </c>
      <c r="E514" s="2" t="s">
        <v>9</v>
      </c>
      <c r="F514" s="2" t="s">
        <v>27</v>
      </c>
      <c r="G514" s="15">
        <f>VLOOKUP(C514,'Bonus Rules'!B:G,4,FALSE)</f>
        <v>2.1000000000000001E-2</v>
      </c>
      <c r="H514" s="15">
        <f>VLOOKUP(C514,'Bonus Rules'!B:G,4,)</f>
        <v>2.1000000000000001E-2</v>
      </c>
      <c r="J514" s="10">
        <f t="shared" si="22"/>
        <v>844320</v>
      </c>
      <c r="K514" s="10">
        <f t="shared" si="23"/>
        <v>17730.72</v>
      </c>
      <c r="L514" s="18">
        <f t="shared" si="24"/>
        <v>862050.72</v>
      </c>
      <c r="M514" s="2" t="s">
        <v>9</v>
      </c>
    </row>
    <row r="515" spans="1:13" x14ac:dyDescent="0.35">
      <c r="A515" t="s">
        <v>875</v>
      </c>
      <c r="B515" t="s">
        <v>7</v>
      </c>
      <c r="C515" s="3" t="s">
        <v>33</v>
      </c>
      <c r="D515" s="4">
        <v>70270</v>
      </c>
      <c r="E515" s="2" t="s">
        <v>16</v>
      </c>
      <c r="F515" s="2" t="s">
        <v>10</v>
      </c>
      <c r="G515" s="15">
        <f>VLOOKUP(C515,'Bonus Rules'!B:G,6,FALSE)</f>
        <v>7.2999999999999995E-2</v>
      </c>
      <c r="H515" s="15">
        <f>VLOOKUP(C515,'Bonus Rules'!B:G,6,)</f>
        <v>7.2999999999999995E-2</v>
      </c>
      <c r="J515" s="10">
        <f t="shared" ref="J515:J578" si="25">D515*12</f>
        <v>843240</v>
      </c>
      <c r="K515" s="10">
        <f t="shared" ref="K515:K578" si="26">J515*G515</f>
        <v>61556.52</v>
      </c>
      <c r="L515" s="18">
        <f t="shared" ref="L515:L578" si="27">J515+K515</f>
        <v>904796.52</v>
      </c>
      <c r="M515" s="2" t="s">
        <v>16</v>
      </c>
    </row>
    <row r="516" spans="1:13" x14ac:dyDescent="0.35">
      <c r="A516" t="s">
        <v>332</v>
      </c>
      <c r="B516" t="s">
        <v>7</v>
      </c>
      <c r="C516" s="3" t="s">
        <v>65</v>
      </c>
      <c r="D516" s="4">
        <v>70230</v>
      </c>
      <c r="E516" s="2" t="s">
        <v>20</v>
      </c>
      <c r="F516" s="2" t="s">
        <v>27</v>
      </c>
      <c r="G516" s="15">
        <f>VLOOKUP(C516,'Bonus Rules'!B:G,4,FALSE)</f>
        <v>3.5000000000000003E-2</v>
      </c>
      <c r="H516" s="15">
        <f>VLOOKUP(C516,'Bonus Rules'!B:G,4,)</f>
        <v>3.5000000000000003E-2</v>
      </c>
      <c r="J516" s="10">
        <f t="shared" si="25"/>
        <v>842760</v>
      </c>
      <c r="K516" s="10">
        <f t="shared" si="26"/>
        <v>29496.600000000002</v>
      </c>
      <c r="L516" s="18">
        <f t="shared" si="27"/>
        <v>872256.6</v>
      </c>
      <c r="M516" s="2" t="s">
        <v>20</v>
      </c>
    </row>
    <row r="517" spans="1:13" x14ac:dyDescent="0.35">
      <c r="A517" t="s">
        <v>176</v>
      </c>
      <c r="B517" t="s">
        <v>984</v>
      </c>
      <c r="C517" s="3" t="s">
        <v>49</v>
      </c>
      <c r="D517" s="4">
        <v>70080</v>
      </c>
      <c r="E517" s="2" t="s">
        <v>9</v>
      </c>
      <c r="F517" s="2" t="s">
        <v>50</v>
      </c>
      <c r="G517" s="15">
        <f>VLOOKUP(C517,'Bonus Rules'!B:G,2,FALSE)</f>
        <v>5.0000000000000001E-3</v>
      </c>
      <c r="H517" s="15">
        <f>VLOOKUP(C517,'Bonus Rules'!B:G,2,)</f>
        <v>5.0000000000000001E-3</v>
      </c>
      <c r="J517" s="10">
        <f t="shared" si="25"/>
        <v>840960</v>
      </c>
      <c r="K517" s="10">
        <f t="shared" si="26"/>
        <v>4204.8</v>
      </c>
      <c r="L517" s="18">
        <f t="shared" si="27"/>
        <v>845164.8</v>
      </c>
      <c r="M517" s="2" t="s">
        <v>9</v>
      </c>
    </row>
    <row r="518" spans="1:13" x14ac:dyDescent="0.35">
      <c r="A518" t="s">
        <v>737</v>
      </c>
      <c r="B518" t="s">
        <v>984</v>
      </c>
      <c r="C518" s="3" t="s">
        <v>49</v>
      </c>
      <c r="D518" s="4">
        <v>70020</v>
      </c>
      <c r="E518" s="2" t="s">
        <v>16</v>
      </c>
      <c r="F518" s="2" t="s">
        <v>27</v>
      </c>
      <c r="G518" s="15">
        <f>VLOOKUP(C518,'Bonus Rules'!B:G,4,FALSE)</f>
        <v>3.3000000000000002E-2</v>
      </c>
      <c r="H518" s="15">
        <f>VLOOKUP(C518,'Bonus Rules'!B:G,4,)</f>
        <v>3.3000000000000002E-2</v>
      </c>
      <c r="J518" s="10">
        <f t="shared" si="25"/>
        <v>840240</v>
      </c>
      <c r="K518" s="10">
        <f t="shared" si="26"/>
        <v>27727.920000000002</v>
      </c>
      <c r="L518" s="18">
        <f t="shared" si="27"/>
        <v>867967.92</v>
      </c>
      <c r="M518" s="2" t="s">
        <v>16</v>
      </c>
    </row>
    <row r="519" spans="1:13" x14ac:dyDescent="0.35">
      <c r="A519" t="s">
        <v>789</v>
      </c>
      <c r="B519" t="s">
        <v>12</v>
      </c>
      <c r="C519" s="3" t="s">
        <v>36</v>
      </c>
      <c r="D519" s="4">
        <v>69970</v>
      </c>
      <c r="E519" s="2" t="s">
        <v>16</v>
      </c>
      <c r="F519" s="2" t="s">
        <v>27</v>
      </c>
      <c r="G519" s="15">
        <f>VLOOKUP(C519,'Bonus Rules'!B:G,4,FALSE)</f>
        <v>3.2000000000000001E-2</v>
      </c>
      <c r="H519" s="15">
        <f>VLOOKUP(C519,'Bonus Rules'!B:G,4,)</f>
        <v>3.2000000000000001E-2</v>
      </c>
      <c r="J519" s="10">
        <f t="shared" si="25"/>
        <v>839640</v>
      </c>
      <c r="K519" s="10">
        <f t="shared" si="26"/>
        <v>26868.48</v>
      </c>
      <c r="L519" s="18">
        <f t="shared" si="27"/>
        <v>866508.48</v>
      </c>
      <c r="M519" s="2" t="s">
        <v>16</v>
      </c>
    </row>
    <row r="520" spans="1:13" x14ac:dyDescent="0.35">
      <c r="A520" t="s">
        <v>408</v>
      </c>
      <c r="B520" t="s">
        <v>7</v>
      </c>
      <c r="C520" s="3" t="s">
        <v>30</v>
      </c>
      <c r="D520" s="4">
        <v>69910</v>
      </c>
      <c r="E520" s="2" t="s">
        <v>20</v>
      </c>
      <c r="F520" s="2" t="s">
        <v>14</v>
      </c>
      <c r="G520" s="15">
        <f>VLOOKUP(C520,'Bonus Rules'!B:G,5,FALSE)</f>
        <v>5.2999999999999999E-2</v>
      </c>
      <c r="H520" s="15">
        <f>VLOOKUP(C520,'Bonus Rules'!B:G,5,)</f>
        <v>5.2999999999999999E-2</v>
      </c>
      <c r="J520" s="10">
        <f t="shared" si="25"/>
        <v>838920</v>
      </c>
      <c r="K520" s="10">
        <f t="shared" si="26"/>
        <v>44462.76</v>
      </c>
      <c r="L520" s="18">
        <f t="shared" si="27"/>
        <v>883382.76</v>
      </c>
      <c r="M520" s="2" t="s">
        <v>20</v>
      </c>
    </row>
    <row r="521" spans="1:13" x14ac:dyDescent="0.35">
      <c r="A521" t="s">
        <v>103</v>
      </c>
      <c r="B521" t="s">
        <v>7</v>
      </c>
      <c r="C521" s="3" t="s">
        <v>26</v>
      </c>
      <c r="D521" s="4">
        <v>69860</v>
      </c>
      <c r="E521" s="2" t="s">
        <v>20</v>
      </c>
      <c r="F521" s="2" t="s">
        <v>27</v>
      </c>
      <c r="G521" s="15">
        <f>VLOOKUP(C521,'Bonus Rules'!B:G,4,FALSE)</f>
        <v>2.7E-2</v>
      </c>
      <c r="H521" s="15">
        <f>VLOOKUP(C521,'Bonus Rules'!B:G,4,)</f>
        <v>2.7E-2</v>
      </c>
      <c r="J521" s="10">
        <f t="shared" si="25"/>
        <v>838320</v>
      </c>
      <c r="K521" s="10">
        <f t="shared" si="26"/>
        <v>22634.639999999999</v>
      </c>
      <c r="L521" s="18">
        <f t="shared" si="27"/>
        <v>860954.64</v>
      </c>
      <c r="M521" s="2" t="s">
        <v>20</v>
      </c>
    </row>
    <row r="522" spans="1:13" x14ac:dyDescent="0.35">
      <c r="A522" t="s">
        <v>103</v>
      </c>
      <c r="B522" t="s">
        <v>7</v>
      </c>
      <c r="C522" s="3" t="s">
        <v>26</v>
      </c>
      <c r="D522" s="4">
        <v>69860</v>
      </c>
      <c r="E522" s="2" t="s">
        <v>9</v>
      </c>
      <c r="F522" s="2" t="s">
        <v>23</v>
      </c>
      <c r="G522" s="15">
        <f>VLOOKUP(C522,'Bonus Rules'!B:G,3,FALSE)</f>
        <v>1.2999999999999999E-2</v>
      </c>
      <c r="H522" s="15">
        <f>VLOOKUP(C522,'Bonus Rules'!B:G,3,)</f>
        <v>1.2999999999999999E-2</v>
      </c>
      <c r="J522" s="10">
        <f t="shared" si="25"/>
        <v>838320</v>
      </c>
      <c r="K522" s="10">
        <f t="shared" si="26"/>
        <v>10898.16</v>
      </c>
      <c r="L522" s="18">
        <f t="shared" si="27"/>
        <v>849218.16</v>
      </c>
      <c r="M522" s="2" t="s">
        <v>9</v>
      </c>
    </row>
    <row r="523" spans="1:13" x14ac:dyDescent="0.35">
      <c r="A523" t="s">
        <v>580</v>
      </c>
      <c r="B523" t="s">
        <v>7</v>
      </c>
      <c r="C523" s="3" t="s">
        <v>33</v>
      </c>
      <c r="D523" s="4">
        <v>69760</v>
      </c>
      <c r="E523" s="2" t="s">
        <v>20</v>
      </c>
      <c r="F523" s="2" t="s">
        <v>27</v>
      </c>
      <c r="G523" s="15">
        <f>VLOOKUP(C523,'Bonus Rules'!B:G,4,FALSE)</f>
        <v>2.4E-2</v>
      </c>
      <c r="H523" s="15">
        <f>VLOOKUP(C523,'Bonus Rules'!B:G,4,)</f>
        <v>2.4E-2</v>
      </c>
      <c r="J523" s="10">
        <f t="shared" si="25"/>
        <v>837120</v>
      </c>
      <c r="K523" s="10">
        <f t="shared" si="26"/>
        <v>20090.88</v>
      </c>
      <c r="L523" s="18">
        <f t="shared" si="27"/>
        <v>857210.88</v>
      </c>
      <c r="M523" s="2" t="s">
        <v>20</v>
      </c>
    </row>
    <row r="524" spans="1:13" x14ac:dyDescent="0.35">
      <c r="A524" t="s">
        <v>184</v>
      </c>
      <c r="B524" t="s">
        <v>12</v>
      </c>
      <c r="C524" s="3" t="s">
        <v>36</v>
      </c>
      <c r="D524" s="4">
        <v>69740</v>
      </c>
      <c r="E524" s="2" t="s">
        <v>9</v>
      </c>
      <c r="F524" s="2" t="s">
        <v>17</v>
      </c>
      <c r="G524" s="15">
        <v>0</v>
      </c>
      <c r="H524" s="15">
        <v>0</v>
      </c>
      <c r="J524" s="10">
        <f t="shared" si="25"/>
        <v>836880</v>
      </c>
      <c r="K524" s="10">
        <f t="shared" si="26"/>
        <v>0</v>
      </c>
      <c r="L524" s="18">
        <f t="shared" si="27"/>
        <v>836880</v>
      </c>
      <c r="M524" s="2" t="s">
        <v>9</v>
      </c>
    </row>
    <row r="525" spans="1:13" x14ac:dyDescent="0.35">
      <c r="A525" t="s">
        <v>623</v>
      </c>
      <c r="B525" t="s">
        <v>7</v>
      </c>
      <c r="C525" s="3" t="s">
        <v>30</v>
      </c>
      <c r="D525" s="4">
        <v>69730</v>
      </c>
      <c r="E525" s="2" t="s">
        <v>20</v>
      </c>
      <c r="F525" s="2" t="s">
        <v>50</v>
      </c>
      <c r="G525" s="15">
        <f>VLOOKUP(C525,'Bonus Rules'!B:G,2,FALSE)</f>
        <v>5.0000000000000001E-3</v>
      </c>
      <c r="H525" s="15">
        <f>VLOOKUP(C525,'Bonus Rules'!B:G,2,)</f>
        <v>5.0000000000000001E-3</v>
      </c>
      <c r="J525" s="10">
        <f t="shared" si="25"/>
        <v>836760</v>
      </c>
      <c r="K525" s="10">
        <f t="shared" si="26"/>
        <v>4183.8</v>
      </c>
      <c r="L525" s="18">
        <f t="shared" si="27"/>
        <v>840943.8</v>
      </c>
      <c r="M525" s="2" t="s">
        <v>20</v>
      </c>
    </row>
    <row r="526" spans="1:13" x14ac:dyDescent="0.35">
      <c r="A526" t="s">
        <v>474</v>
      </c>
      <c r="B526" t="s">
        <v>7</v>
      </c>
      <c r="C526" s="3" t="s">
        <v>49</v>
      </c>
      <c r="D526" s="4">
        <v>69710</v>
      </c>
      <c r="E526" s="2" t="s">
        <v>20</v>
      </c>
      <c r="F526" s="2" t="s">
        <v>27</v>
      </c>
      <c r="G526" s="15">
        <f>VLOOKUP(C526,'Bonus Rules'!B:G,4,FALSE)</f>
        <v>3.3000000000000002E-2</v>
      </c>
      <c r="H526" s="15">
        <f>VLOOKUP(C526,'Bonus Rules'!B:G,4,)</f>
        <v>3.3000000000000002E-2</v>
      </c>
      <c r="J526" s="10">
        <f t="shared" si="25"/>
        <v>836520</v>
      </c>
      <c r="K526" s="10">
        <f t="shared" si="26"/>
        <v>27605.16</v>
      </c>
      <c r="L526" s="18">
        <f t="shared" si="27"/>
        <v>864125.16</v>
      </c>
      <c r="M526" s="2" t="s">
        <v>20</v>
      </c>
    </row>
    <row r="527" spans="1:13" x14ac:dyDescent="0.35">
      <c r="A527" t="s">
        <v>430</v>
      </c>
      <c r="B527" t="s">
        <v>984</v>
      </c>
      <c r="C527" s="3" t="s">
        <v>13</v>
      </c>
      <c r="D527" s="4">
        <v>69460</v>
      </c>
      <c r="E527" s="2" t="s">
        <v>16</v>
      </c>
      <c r="F527" s="2" t="s">
        <v>10</v>
      </c>
      <c r="G527" s="15">
        <f>VLOOKUP(C527,'Bonus Rules'!B:G,6,FALSE)</f>
        <v>6.0999999999999999E-2</v>
      </c>
      <c r="H527" s="15">
        <f>VLOOKUP(C527,'Bonus Rules'!B:G,6,)</f>
        <v>6.0999999999999999E-2</v>
      </c>
      <c r="J527" s="10">
        <f t="shared" si="25"/>
        <v>833520</v>
      </c>
      <c r="K527" s="10">
        <f t="shared" si="26"/>
        <v>50844.72</v>
      </c>
      <c r="L527" s="18">
        <f t="shared" si="27"/>
        <v>884364.72</v>
      </c>
      <c r="M527" s="2" t="s">
        <v>16</v>
      </c>
    </row>
    <row r="528" spans="1:13" x14ac:dyDescent="0.35">
      <c r="A528" t="s">
        <v>181</v>
      </c>
      <c r="B528" t="s">
        <v>7</v>
      </c>
      <c r="C528" s="3" t="s">
        <v>22</v>
      </c>
      <c r="D528" s="4">
        <v>69340</v>
      </c>
      <c r="E528" s="2" t="s">
        <v>9</v>
      </c>
      <c r="F528" s="2" t="s">
        <v>27</v>
      </c>
      <c r="G528" s="15">
        <f>VLOOKUP(C528,'Bonus Rules'!B:G,4,FALSE)</f>
        <v>2.8000000000000001E-2</v>
      </c>
      <c r="H528" s="15">
        <f>VLOOKUP(C528,'Bonus Rules'!B:G,4,)</f>
        <v>2.8000000000000001E-2</v>
      </c>
      <c r="J528" s="10">
        <f t="shared" si="25"/>
        <v>832080</v>
      </c>
      <c r="K528" s="10">
        <f t="shared" si="26"/>
        <v>23298.240000000002</v>
      </c>
      <c r="L528" s="18">
        <f t="shared" si="27"/>
        <v>855378.24</v>
      </c>
      <c r="M528" s="2" t="s">
        <v>9</v>
      </c>
    </row>
    <row r="529" spans="1:13" x14ac:dyDescent="0.35">
      <c r="A529" t="s">
        <v>177</v>
      </c>
      <c r="B529" t="s">
        <v>12</v>
      </c>
      <c r="C529" s="3" t="s">
        <v>33</v>
      </c>
      <c r="D529" s="4">
        <v>69190</v>
      </c>
      <c r="E529" s="2" t="s">
        <v>16</v>
      </c>
      <c r="F529" s="2" t="s">
        <v>27</v>
      </c>
      <c r="G529" s="15">
        <f>VLOOKUP(C529,'Bonus Rules'!B:G,4,FALSE)</f>
        <v>2.4E-2</v>
      </c>
      <c r="H529" s="15">
        <f>VLOOKUP(C529,'Bonus Rules'!B:G,4,)</f>
        <v>2.4E-2</v>
      </c>
      <c r="J529" s="10">
        <f t="shared" si="25"/>
        <v>830280</v>
      </c>
      <c r="K529" s="10">
        <f t="shared" si="26"/>
        <v>19926.72</v>
      </c>
      <c r="L529" s="18">
        <f t="shared" si="27"/>
        <v>850206.71999999997</v>
      </c>
      <c r="M529" s="2" t="s">
        <v>16</v>
      </c>
    </row>
    <row r="530" spans="1:13" x14ac:dyDescent="0.35">
      <c r="A530" t="s">
        <v>177</v>
      </c>
      <c r="B530" t="s">
        <v>12</v>
      </c>
      <c r="C530" s="3" t="s">
        <v>33</v>
      </c>
      <c r="D530" s="4">
        <v>69190</v>
      </c>
      <c r="E530" s="2" t="s">
        <v>20</v>
      </c>
      <c r="F530" s="2" t="s">
        <v>14</v>
      </c>
      <c r="G530" s="15">
        <f>VLOOKUP(C530,'Bonus Rules'!B:G,5,FALSE)</f>
        <v>0.05</v>
      </c>
      <c r="H530" s="15">
        <f>VLOOKUP(C530,'Bonus Rules'!B:G,5,)</f>
        <v>0.05</v>
      </c>
      <c r="J530" s="10">
        <f t="shared" si="25"/>
        <v>830280</v>
      </c>
      <c r="K530" s="10">
        <f t="shared" si="26"/>
        <v>41514</v>
      </c>
      <c r="L530" s="18">
        <f t="shared" si="27"/>
        <v>871794</v>
      </c>
      <c r="M530" s="2" t="s">
        <v>20</v>
      </c>
    </row>
    <row r="531" spans="1:13" x14ac:dyDescent="0.35">
      <c r="A531" t="s">
        <v>307</v>
      </c>
      <c r="B531" t="s">
        <v>12</v>
      </c>
      <c r="C531" s="3" t="s">
        <v>52</v>
      </c>
      <c r="D531" s="4">
        <v>69160</v>
      </c>
      <c r="E531" s="2" t="s">
        <v>20</v>
      </c>
      <c r="F531" s="2" t="s">
        <v>10</v>
      </c>
      <c r="G531" s="15">
        <f>VLOOKUP(C531,'Bonus Rules'!B:G,6,FALSE)</f>
        <v>7.0999999999999994E-2</v>
      </c>
      <c r="H531" s="15">
        <f>VLOOKUP(C531,'Bonus Rules'!B:G,6,)</f>
        <v>7.0999999999999994E-2</v>
      </c>
      <c r="J531" s="10">
        <f t="shared" si="25"/>
        <v>829920</v>
      </c>
      <c r="K531" s="10">
        <f t="shared" si="26"/>
        <v>58924.319999999992</v>
      </c>
      <c r="L531" s="18">
        <f t="shared" si="27"/>
        <v>888844.32</v>
      </c>
      <c r="M531" s="2" t="s">
        <v>20</v>
      </c>
    </row>
    <row r="532" spans="1:13" x14ac:dyDescent="0.35">
      <c r="A532" t="s">
        <v>639</v>
      </c>
      <c r="B532" t="s">
        <v>7</v>
      </c>
      <c r="C532" s="3" t="s">
        <v>36</v>
      </c>
      <c r="D532" s="4">
        <v>69120</v>
      </c>
      <c r="E532" s="2" t="s">
        <v>16</v>
      </c>
      <c r="F532" s="2" t="s">
        <v>27</v>
      </c>
      <c r="G532" s="15">
        <f>VLOOKUP(C532,'Bonus Rules'!B:G,4,FALSE)</f>
        <v>3.2000000000000001E-2</v>
      </c>
      <c r="H532" s="15">
        <f>VLOOKUP(C532,'Bonus Rules'!B:G,4,)</f>
        <v>3.2000000000000001E-2</v>
      </c>
      <c r="J532" s="10">
        <f t="shared" si="25"/>
        <v>829440</v>
      </c>
      <c r="K532" s="10">
        <f t="shared" si="26"/>
        <v>26542.080000000002</v>
      </c>
      <c r="L532" s="18">
        <f t="shared" si="27"/>
        <v>855982.07999999996</v>
      </c>
      <c r="M532" s="2" t="s">
        <v>16</v>
      </c>
    </row>
    <row r="533" spans="1:13" x14ac:dyDescent="0.35">
      <c r="A533" t="s">
        <v>639</v>
      </c>
      <c r="B533" t="s">
        <v>7</v>
      </c>
      <c r="C533" s="3" t="s">
        <v>36</v>
      </c>
      <c r="D533" s="4">
        <v>69120</v>
      </c>
      <c r="E533" s="2" t="s">
        <v>20</v>
      </c>
      <c r="F533" s="2" t="s">
        <v>27</v>
      </c>
      <c r="G533" s="15">
        <f>VLOOKUP(C533,'Bonus Rules'!B:G,4,FALSE)</f>
        <v>3.2000000000000001E-2</v>
      </c>
      <c r="H533" s="15">
        <f>VLOOKUP(C533,'Bonus Rules'!B:G,4,)</f>
        <v>3.2000000000000001E-2</v>
      </c>
      <c r="J533" s="10">
        <f t="shared" si="25"/>
        <v>829440</v>
      </c>
      <c r="K533" s="10">
        <f t="shared" si="26"/>
        <v>26542.080000000002</v>
      </c>
      <c r="L533" s="18">
        <f t="shared" si="27"/>
        <v>855982.07999999996</v>
      </c>
      <c r="M533" s="2" t="s">
        <v>20</v>
      </c>
    </row>
    <row r="534" spans="1:13" x14ac:dyDescent="0.35">
      <c r="A534" t="s">
        <v>59</v>
      </c>
      <c r="B534" t="s">
        <v>7</v>
      </c>
      <c r="C534" s="3" t="s">
        <v>49</v>
      </c>
      <c r="D534" s="4">
        <v>69070</v>
      </c>
      <c r="E534" s="2" t="s">
        <v>20</v>
      </c>
      <c r="F534" s="2" t="s">
        <v>23</v>
      </c>
      <c r="G534" s="15">
        <f>VLOOKUP(C534,'Bonus Rules'!B:G,3,FALSE)</f>
        <v>0.02</v>
      </c>
      <c r="H534" s="15">
        <f>VLOOKUP(C534,'Bonus Rules'!B:G,3,)</f>
        <v>0.02</v>
      </c>
      <c r="J534" s="10">
        <f t="shared" si="25"/>
        <v>828840</v>
      </c>
      <c r="K534" s="10">
        <f t="shared" si="26"/>
        <v>16576.8</v>
      </c>
      <c r="L534" s="18">
        <f t="shared" si="27"/>
        <v>845416.8</v>
      </c>
      <c r="M534" s="2" t="s">
        <v>20</v>
      </c>
    </row>
    <row r="535" spans="1:13" x14ac:dyDescent="0.35">
      <c r="A535" t="s">
        <v>59</v>
      </c>
      <c r="B535" t="s">
        <v>7</v>
      </c>
      <c r="C535" s="3" t="s">
        <v>49</v>
      </c>
      <c r="D535" s="4">
        <v>69070</v>
      </c>
      <c r="E535" s="2" t="s">
        <v>16</v>
      </c>
      <c r="F535" s="2" t="s">
        <v>27</v>
      </c>
      <c r="G535" s="15">
        <f>VLOOKUP(C535,'Bonus Rules'!B:G,4,FALSE)</f>
        <v>3.3000000000000002E-2</v>
      </c>
      <c r="H535" s="15">
        <f>VLOOKUP(C535,'Bonus Rules'!B:G,4,)</f>
        <v>3.3000000000000002E-2</v>
      </c>
      <c r="J535" s="10">
        <f t="shared" si="25"/>
        <v>828840</v>
      </c>
      <c r="K535" s="10">
        <f t="shared" si="26"/>
        <v>27351.72</v>
      </c>
      <c r="L535" s="18">
        <f t="shared" si="27"/>
        <v>856191.72</v>
      </c>
      <c r="M535" s="2" t="s">
        <v>16</v>
      </c>
    </row>
    <row r="536" spans="1:13" x14ac:dyDescent="0.35">
      <c r="A536" t="s">
        <v>533</v>
      </c>
      <c r="B536" t="s">
        <v>12</v>
      </c>
      <c r="C536" s="3" t="s">
        <v>30</v>
      </c>
      <c r="D536" s="4">
        <v>69060</v>
      </c>
      <c r="E536" s="2" t="s">
        <v>9</v>
      </c>
      <c r="F536" s="2" t="s">
        <v>50</v>
      </c>
      <c r="G536" s="15">
        <f>VLOOKUP(C536,'Bonus Rules'!B:G,2,FALSE)</f>
        <v>5.0000000000000001E-3</v>
      </c>
      <c r="H536" s="15">
        <f>VLOOKUP(C536,'Bonus Rules'!B:G,2,)</f>
        <v>5.0000000000000001E-3</v>
      </c>
      <c r="J536" s="10">
        <f t="shared" si="25"/>
        <v>828720</v>
      </c>
      <c r="K536" s="10">
        <f t="shared" si="26"/>
        <v>4143.6000000000004</v>
      </c>
      <c r="L536" s="18">
        <f t="shared" si="27"/>
        <v>832863.6</v>
      </c>
      <c r="M536" s="2" t="s">
        <v>9</v>
      </c>
    </row>
    <row r="537" spans="1:13" x14ac:dyDescent="0.35">
      <c r="A537" t="s">
        <v>751</v>
      </c>
      <c r="B537" t="s">
        <v>12</v>
      </c>
      <c r="C537" s="3" t="s">
        <v>33</v>
      </c>
      <c r="D537" s="4">
        <v>68980</v>
      </c>
      <c r="E537" s="2" t="s">
        <v>20</v>
      </c>
      <c r="F537" s="2" t="s">
        <v>27</v>
      </c>
      <c r="G537" s="15">
        <f>VLOOKUP(C537,'Bonus Rules'!B:G,4,FALSE)</f>
        <v>2.4E-2</v>
      </c>
      <c r="H537" s="15">
        <f>VLOOKUP(C537,'Bonus Rules'!B:G,4,)</f>
        <v>2.4E-2</v>
      </c>
      <c r="J537" s="10">
        <f t="shared" si="25"/>
        <v>827760</v>
      </c>
      <c r="K537" s="10">
        <f t="shared" si="26"/>
        <v>19866.240000000002</v>
      </c>
      <c r="L537" s="18">
        <f t="shared" si="27"/>
        <v>847626.23999999999</v>
      </c>
      <c r="M537" s="2" t="s">
        <v>20</v>
      </c>
    </row>
    <row r="538" spans="1:13" x14ac:dyDescent="0.35">
      <c r="A538" t="s">
        <v>367</v>
      </c>
      <c r="B538" t="s">
        <v>7</v>
      </c>
      <c r="C538" s="3" t="s">
        <v>13</v>
      </c>
      <c r="D538" s="4">
        <v>68970</v>
      </c>
      <c r="E538" s="2" t="s">
        <v>20</v>
      </c>
      <c r="F538" s="2" t="s">
        <v>27</v>
      </c>
      <c r="G538" s="15">
        <f>VLOOKUP(C538,'Bonus Rules'!B:G,4,FALSE)</f>
        <v>3.5000000000000003E-2</v>
      </c>
      <c r="H538" s="15">
        <f>VLOOKUP(C538,'Bonus Rules'!B:G,4,)</f>
        <v>3.5000000000000003E-2</v>
      </c>
      <c r="J538" s="10">
        <f t="shared" si="25"/>
        <v>827640</v>
      </c>
      <c r="K538" s="10">
        <f t="shared" si="26"/>
        <v>28967.4</v>
      </c>
      <c r="L538" s="18">
        <f t="shared" si="27"/>
        <v>856607.4</v>
      </c>
      <c r="M538" s="2" t="s">
        <v>20</v>
      </c>
    </row>
    <row r="539" spans="1:13" x14ac:dyDescent="0.35">
      <c r="A539" t="s">
        <v>720</v>
      </c>
      <c r="B539" t="s">
        <v>12</v>
      </c>
      <c r="C539" s="3" t="s">
        <v>22</v>
      </c>
      <c r="D539" s="4">
        <v>68900</v>
      </c>
      <c r="E539" s="2" t="s">
        <v>16</v>
      </c>
      <c r="F539" s="2" t="s">
        <v>27</v>
      </c>
      <c r="G539" s="15">
        <f>VLOOKUP(C539,'Bonus Rules'!B:G,4,FALSE)</f>
        <v>2.8000000000000001E-2</v>
      </c>
      <c r="H539" s="15">
        <f>VLOOKUP(C539,'Bonus Rules'!B:G,4,)</f>
        <v>2.8000000000000001E-2</v>
      </c>
      <c r="J539" s="10">
        <f t="shared" si="25"/>
        <v>826800</v>
      </c>
      <c r="K539" s="10">
        <f t="shared" si="26"/>
        <v>23150.400000000001</v>
      </c>
      <c r="L539" s="18">
        <f t="shared" si="27"/>
        <v>849950.4</v>
      </c>
      <c r="M539" s="2" t="s">
        <v>16</v>
      </c>
    </row>
    <row r="540" spans="1:13" x14ac:dyDescent="0.35">
      <c r="A540" t="s">
        <v>201</v>
      </c>
      <c r="B540" t="s">
        <v>12</v>
      </c>
      <c r="C540" s="3" t="s">
        <v>52</v>
      </c>
      <c r="D540" s="4">
        <v>68890</v>
      </c>
      <c r="E540" s="2" t="s">
        <v>20</v>
      </c>
      <c r="F540" s="2" t="s">
        <v>14</v>
      </c>
      <c r="G540" s="15">
        <f>VLOOKUP(C540,'Bonus Rules'!B:G,5,FALSE)</f>
        <v>5.8000000000000003E-2</v>
      </c>
      <c r="H540" s="15">
        <f>VLOOKUP(C540,'Bonus Rules'!B:G,5,)</f>
        <v>5.8000000000000003E-2</v>
      </c>
      <c r="J540" s="10">
        <f t="shared" si="25"/>
        <v>826680</v>
      </c>
      <c r="K540" s="10">
        <f t="shared" si="26"/>
        <v>47947.44</v>
      </c>
      <c r="L540" s="18">
        <f t="shared" si="27"/>
        <v>874627.44</v>
      </c>
      <c r="M540" s="2" t="s">
        <v>20</v>
      </c>
    </row>
    <row r="541" spans="1:13" x14ac:dyDescent="0.35">
      <c r="A541" t="s">
        <v>706</v>
      </c>
      <c r="B541" t="s">
        <v>7</v>
      </c>
      <c r="C541" s="3" t="s">
        <v>8</v>
      </c>
      <c r="D541" s="4">
        <v>68860</v>
      </c>
      <c r="E541" s="2" t="s">
        <v>9</v>
      </c>
      <c r="F541" s="2" t="s">
        <v>14</v>
      </c>
      <c r="G541" s="15">
        <f>VLOOKUP(C541,'Bonus Rules'!B:G,5,FALSE)</f>
        <v>5.0999999999999997E-2</v>
      </c>
      <c r="H541" s="15">
        <f>VLOOKUP(C541,'Bonus Rules'!B:G,5,)</f>
        <v>5.0999999999999997E-2</v>
      </c>
      <c r="J541" s="10">
        <f t="shared" si="25"/>
        <v>826320</v>
      </c>
      <c r="K541" s="10">
        <f t="shared" si="26"/>
        <v>42142.32</v>
      </c>
      <c r="L541" s="18">
        <f t="shared" si="27"/>
        <v>868462.32</v>
      </c>
      <c r="M541" s="2" t="s">
        <v>9</v>
      </c>
    </row>
    <row r="542" spans="1:13" x14ac:dyDescent="0.35">
      <c r="A542" t="s">
        <v>254</v>
      </c>
      <c r="B542" t="s">
        <v>12</v>
      </c>
      <c r="C542" s="3" t="s">
        <v>36</v>
      </c>
      <c r="D542" s="4">
        <v>68800</v>
      </c>
      <c r="E542" s="2" t="s">
        <v>9</v>
      </c>
      <c r="F542" s="2" t="s">
        <v>23</v>
      </c>
      <c r="G542" s="15">
        <f>VLOOKUP(C542,'Bonus Rules'!B:G,3,FALSE)</f>
        <v>0.01</v>
      </c>
      <c r="H542" s="15">
        <f>VLOOKUP(C542,'Bonus Rules'!B:G,3,)</f>
        <v>0.01</v>
      </c>
      <c r="J542" s="10">
        <f t="shared" si="25"/>
        <v>825600</v>
      </c>
      <c r="K542" s="10">
        <f t="shared" si="26"/>
        <v>8256</v>
      </c>
      <c r="L542" s="18">
        <f t="shared" si="27"/>
        <v>833856</v>
      </c>
      <c r="M542" s="2" t="s">
        <v>9</v>
      </c>
    </row>
    <row r="543" spans="1:13" x14ac:dyDescent="0.35">
      <c r="A543" t="s">
        <v>900</v>
      </c>
      <c r="B543" t="s">
        <v>7</v>
      </c>
      <c r="C543" s="3" t="s">
        <v>49</v>
      </c>
      <c r="D543" s="4">
        <v>68480</v>
      </c>
      <c r="E543" s="2" t="s">
        <v>9</v>
      </c>
      <c r="F543" s="2" t="s">
        <v>23</v>
      </c>
      <c r="G543" s="15">
        <f>VLOOKUP(C543,'Bonus Rules'!B:G,3,FALSE)</f>
        <v>0.02</v>
      </c>
      <c r="H543" s="15">
        <f>VLOOKUP(C543,'Bonus Rules'!B:G,3,)</f>
        <v>0.02</v>
      </c>
      <c r="J543" s="10">
        <f t="shared" si="25"/>
        <v>821760</v>
      </c>
      <c r="K543" s="10">
        <f t="shared" si="26"/>
        <v>16435.2</v>
      </c>
      <c r="L543" s="18">
        <f t="shared" si="27"/>
        <v>838195.19999999995</v>
      </c>
      <c r="M543" s="2" t="s">
        <v>9</v>
      </c>
    </row>
    <row r="544" spans="1:13" x14ac:dyDescent="0.35">
      <c r="A544" t="s">
        <v>39</v>
      </c>
      <c r="B544" t="s">
        <v>7</v>
      </c>
      <c r="C544" s="3" t="s">
        <v>26</v>
      </c>
      <c r="D544" s="4">
        <v>68430</v>
      </c>
      <c r="E544" s="2" t="s">
        <v>16</v>
      </c>
      <c r="F544" s="2" t="s">
        <v>14</v>
      </c>
      <c r="G544" s="15">
        <f>VLOOKUP(C544,'Bonus Rules'!B:G,5,FALSE)</f>
        <v>5.3999999999999999E-2</v>
      </c>
      <c r="H544" s="15">
        <f>VLOOKUP(C544,'Bonus Rules'!B:G,5,)</f>
        <v>5.3999999999999999E-2</v>
      </c>
      <c r="J544" s="10">
        <f t="shared" si="25"/>
        <v>821160</v>
      </c>
      <c r="K544" s="10">
        <f t="shared" si="26"/>
        <v>44342.64</v>
      </c>
      <c r="L544" s="18">
        <f t="shared" si="27"/>
        <v>865502.64</v>
      </c>
      <c r="M544" s="2" t="s">
        <v>16</v>
      </c>
    </row>
    <row r="545" spans="1:13" x14ac:dyDescent="0.35">
      <c r="A545" t="s">
        <v>11</v>
      </c>
      <c r="B545" t="s">
        <v>12</v>
      </c>
      <c r="C545" s="3" t="s">
        <v>13</v>
      </c>
      <c r="D545" s="4">
        <v>68220</v>
      </c>
      <c r="E545" s="2" t="s">
        <v>9</v>
      </c>
      <c r="F545" s="2" t="s">
        <v>14</v>
      </c>
      <c r="G545" s="15">
        <f>VLOOKUP(C545,'Bonus Rules'!B:G,5,FALSE)</f>
        <v>4.2999999999999997E-2</v>
      </c>
      <c r="H545" s="15">
        <f>VLOOKUP(C545,'Bonus Rules'!B:G,5,)</f>
        <v>4.2999999999999997E-2</v>
      </c>
      <c r="J545" s="10">
        <f t="shared" si="25"/>
        <v>818640</v>
      </c>
      <c r="K545" s="10">
        <f t="shared" si="26"/>
        <v>35201.519999999997</v>
      </c>
      <c r="L545" s="18">
        <f t="shared" si="27"/>
        <v>853841.52</v>
      </c>
      <c r="M545" s="2" t="s">
        <v>9</v>
      </c>
    </row>
    <row r="546" spans="1:13" x14ac:dyDescent="0.35">
      <c r="A546" t="s">
        <v>447</v>
      </c>
      <c r="B546" t="s">
        <v>12</v>
      </c>
      <c r="C546" s="3" t="s">
        <v>36</v>
      </c>
      <c r="D546" s="4">
        <v>68200</v>
      </c>
      <c r="E546" s="2" t="s">
        <v>9</v>
      </c>
      <c r="F546" s="2" t="s">
        <v>27</v>
      </c>
      <c r="G546" s="15">
        <f>VLOOKUP(C546,'Bonus Rules'!B:G,4,FALSE)</f>
        <v>3.2000000000000001E-2</v>
      </c>
      <c r="H546" s="15">
        <f>VLOOKUP(C546,'Bonus Rules'!B:G,4,)</f>
        <v>3.2000000000000001E-2</v>
      </c>
      <c r="J546" s="10">
        <f t="shared" si="25"/>
        <v>818400</v>
      </c>
      <c r="K546" s="10">
        <f t="shared" si="26"/>
        <v>26188.799999999999</v>
      </c>
      <c r="L546" s="18">
        <f t="shared" si="27"/>
        <v>844588.8</v>
      </c>
      <c r="M546" s="2" t="s">
        <v>9</v>
      </c>
    </row>
    <row r="547" spans="1:13" x14ac:dyDescent="0.35">
      <c r="A547" t="s">
        <v>118</v>
      </c>
      <c r="B547" t="s">
        <v>7</v>
      </c>
      <c r="C547" s="3" t="s">
        <v>22</v>
      </c>
      <c r="D547" s="4">
        <v>68090</v>
      </c>
      <c r="E547" s="2" t="s">
        <v>20</v>
      </c>
      <c r="F547" s="2" t="s">
        <v>27</v>
      </c>
      <c r="G547" s="15">
        <f>VLOOKUP(C547,'Bonus Rules'!B:G,4,FALSE)</f>
        <v>2.8000000000000001E-2</v>
      </c>
      <c r="H547" s="15">
        <f>VLOOKUP(C547,'Bonus Rules'!B:G,4,)</f>
        <v>2.8000000000000001E-2</v>
      </c>
      <c r="J547" s="10">
        <f t="shared" si="25"/>
        <v>817080</v>
      </c>
      <c r="K547" s="10">
        <f t="shared" si="26"/>
        <v>22878.240000000002</v>
      </c>
      <c r="L547" s="18">
        <f t="shared" si="27"/>
        <v>839958.24</v>
      </c>
      <c r="M547" s="2" t="s">
        <v>20</v>
      </c>
    </row>
    <row r="548" spans="1:13" x14ac:dyDescent="0.35">
      <c r="A548" t="s">
        <v>160</v>
      </c>
      <c r="B548" t="s">
        <v>12</v>
      </c>
      <c r="C548" s="3" t="s">
        <v>13</v>
      </c>
      <c r="D548" s="4">
        <v>68040</v>
      </c>
      <c r="E548" s="2" t="s">
        <v>20</v>
      </c>
      <c r="F548" s="2" t="s">
        <v>14</v>
      </c>
      <c r="G548" s="15">
        <f>VLOOKUP(C548,'Bonus Rules'!B:G,5,FALSE)</f>
        <v>4.2999999999999997E-2</v>
      </c>
      <c r="H548" s="15">
        <f>VLOOKUP(C548,'Bonus Rules'!B:G,5,)</f>
        <v>4.2999999999999997E-2</v>
      </c>
      <c r="J548" s="10">
        <f t="shared" si="25"/>
        <v>816480</v>
      </c>
      <c r="K548" s="10">
        <f t="shared" si="26"/>
        <v>35108.639999999999</v>
      </c>
      <c r="L548" s="18">
        <f t="shared" si="27"/>
        <v>851588.64</v>
      </c>
      <c r="M548" s="2" t="s">
        <v>20</v>
      </c>
    </row>
    <row r="549" spans="1:13" x14ac:dyDescent="0.35">
      <c r="A549" t="s">
        <v>568</v>
      </c>
      <c r="B549" t="s">
        <v>12</v>
      </c>
      <c r="C549" s="3" t="s">
        <v>65</v>
      </c>
      <c r="D549" s="4">
        <v>68010</v>
      </c>
      <c r="E549" s="2" t="s">
        <v>16</v>
      </c>
      <c r="F549" s="2" t="s">
        <v>27</v>
      </c>
      <c r="G549" s="15">
        <f>VLOOKUP(C549,'Bonus Rules'!B:G,4,FALSE)</f>
        <v>3.5000000000000003E-2</v>
      </c>
      <c r="H549" s="15">
        <f>VLOOKUP(C549,'Bonus Rules'!B:G,4,)</f>
        <v>3.5000000000000003E-2</v>
      </c>
      <c r="J549" s="10">
        <f t="shared" si="25"/>
        <v>816120</v>
      </c>
      <c r="K549" s="10">
        <f t="shared" si="26"/>
        <v>28564.200000000004</v>
      </c>
      <c r="L549" s="18">
        <f t="shared" si="27"/>
        <v>844684.2</v>
      </c>
      <c r="M549" s="2" t="s">
        <v>16</v>
      </c>
    </row>
    <row r="550" spans="1:13" x14ac:dyDescent="0.35">
      <c r="A550" t="s">
        <v>406</v>
      </c>
      <c r="B550" t="s">
        <v>12</v>
      </c>
      <c r="C550" s="3" t="s">
        <v>49</v>
      </c>
      <c r="D550" s="4">
        <v>67980</v>
      </c>
      <c r="E550" s="2" t="s">
        <v>9</v>
      </c>
      <c r="F550" s="2" t="s">
        <v>27</v>
      </c>
      <c r="G550" s="15">
        <f>VLOOKUP(C550,'Bonus Rules'!B:G,4,FALSE)</f>
        <v>3.3000000000000002E-2</v>
      </c>
      <c r="H550" s="15">
        <f>VLOOKUP(C550,'Bonus Rules'!B:G,4,)</f>
        <v>3.3000000000000002E-2</v>
      </c>
      <c r="J550" s="10">
        <f t="shared" si="25"/>
        <v>815760</v>
      </c>
      <c r="K550" s="10">
        <f t="shared" si="26"/>
        <v>26920.080000000002</v>
      </c>
      <c r="L550" s="18">
        <f t="shared" si="27"/>
        <v>842680.08</v>
      </c>
      <c r="M550" s="2" t="s">
        <v>9</v>
      </c>
    </row>
    <row r="551" spans="1:13" x14ac:dyDescent="0.35">
      <c r="A551" t="s">
        <v>335</v>
      </c>
      <c r="B551" t="s">
        <v>12</v>
      </c>
      <c r="C551" s="3" t="s">
        <v>30</v>
      </c>
      <c r="D551" s="4">
        <v>67960</v>
      </c>
      <c r="E551" s="2" t="s">
        <v>20</v>
      </c>
      <c r="F551" s="2" t="s">
        <v>27</v>
      </c>
      <c r="G551" s="15">
        <f>VLOOKUP(C551,'Bonus Rules'!B:G,4,FALSE)</f>
        <v>2.3E-2</v>
      </c>
      <c r="H551" s="15">
        <f>VLOOKUP(C551,'Bonus Rules'!B:G,4,)</f>
        <v>2.3E-2</v>
      </c>
      <c r="J551" s="10">
        <f t="shared" si="25"/>
        <v>815520</v>
      </c>
      <c r="K551" s="10">
        <f t="shared" si="26"/>
        <v>18756.96</v>
      </c>
      <c r="L551" s="18">
        <f t="shared" si="27"/>
        <v>834276.96</v>
      </c>
      <c r="M551" s="2" t="s">
        <v>20</v>
      </c>
    </row>
    <row r="552" spans="1:13" x14ac:dyDescent="0.35">
      <c r="A552" t="s">
        <v>729</v>
      </c>
      <c r="B552" t="s">
        <v>984</v>
      </c>
      <c r="C552" s="3" t="s">
        <v>26</v>
      </c>
      <c r="D552" s="4">
        <v>67960</v>
      </c>
      <c r="E552" s="2" t="s">
        <v>16</v>
      </c>
      <c r="F552" s="2" t="s">
        <v>27</v>
      </c>
      <c r="G552" s="15">
        <f>VLOOKUP(C552,'Bonus Rules'!B:G,4,FALSE)</f>
        <v>2.7E-2</v>
      </c>
      <c r="H552" s="15">
        <f>VLOOKUP(C552,'Bonus Rules'!B:G,4,)</f>
        <v>2.7E-2</v>
      </c>
      <c r="J552" s="10">
        <f t="shared" si="25"/>
        <v>815520</v>
      </c>
      <c r="K552" s="10">
        <f t="shared" si="26"/>
        <v>22019.040000000001</v>
      </c>
      <c r="L552" s="18">
        <f t="shared" si="27"/>
        <v>837539.04</v>
      </c>
      <c r="M552" s="2" t="s">
        <v>16</v>
      </c>
    </row>
    <row r="553" spans="1:13" x14ac:dyDescent="0.35">
      <c r="A553" t="s">
        <v>504</v>
      </c>
      <c r="B553" t="s">
        <v>7</v>
      </c>
      <c r="C553" s="3" t="s">
        <v>41</v>
      </c>
      <c r="D553" s="4">
        <v>67950</v>
      </c>
      <c r="E553" s="2" t="s">
        <v>20</v>
      </c>
      <c r="F553" s="2" t="s">
        <v>10</v>
      </c>
      <c r="G553" s="15">
        <f>VLOOKUP(C553,'Bonus Rules'!B:G,6,FALSE)</f>
        <v>6.3E-2</v>
      </c>
      <c r="H553" s="15">
        <f>VLOOKUP(C553,'Bonus Rules'!B:G,6,)</f>
        <v>6.3E-2</v>
      </c>
      <c r="J553" s="10">
        <f t="shared" si="25"/>
        <v>815400</v>
      </c>
      <c r="K553" s="10">
        <f t="shared" si="26"/>
        <v>51370.2</v>
      </c>
      <c r="L553" s="18">
        <f t="shared" si="27"/>
        <v>866770.2</v>
      </c>
      <c r="M553" s="2" t="s">
        <v>20</v>
      </c>
    </row>
    <row r="554" spans="1:13" x14ac:dyDescent="0.35">
      <c r="A554" t="s">
        <v>939</v>
      </c>
      <c r="B554" t="s">
        <v>12</v>
      </c>
      <c r="C554" s="3" t="s">
        <v>65</v>
      </c>
      <c r="D554" s="4">
        <v>67910</v>
      </c>
      <c r="E554" s="2" t="s">
        <v>20</v>
      </c>
      <c r="F554" s="2" t="s">
        <v>27</v>
      </c>
      <c r="G554" s="15">
        <f>VLOOKUP(C554,'Bonus Rules'!B:G,4,FALSE)</f>
        <v>3.5000000000000003E-2</v>
      </c>
      <c r="H554" s="15">
        <f>VLOOKUP(C554,'Bonus Rules'!B:G,4,)</f>
        <v>3.5000000000000003E-2</v>
      </c>
      <c r="J554" s="10">
        <f t="shared" si="25"/>
        <v>814920</v>
      </c>
      <c r="K554" s="10">
        <f t="shared" si="26"/>
        <v>28522.200000000004</v>
      </c>
      <c r="L554" s="18">
        <f t="shared" si="27"/>
        <v>843442.2</v>
      </c>
      <c r="M554" s="2" t="s">
        <v>20</v>
      </c>
    </row>
    <row r="555" spans="1:13" x14ac:dyDescent="0.35">
      <c r="A555" t="s">
        <v>167</v>
      </c>
      <c r="B555" t="s">
        <v>12</v>
      </c>
      <c r="C555" s="3" t="s">
        <v>36</v>
      </c>
      <c r="D555" s="4">
        <v>67820</v>
      </c>
      <c r="E555" s="2" t="s">
        <v>20</v>
      </c>
      <c r="F555" s="2" t="s">
        <v>17</v>
      </c>
      <c r="G555" s="15">
        <v>0</v>
      </c>
      <c r="H555" s="15">
        <v>0</v>
      </c>
      <c r="J555" s="10">
        <f t="shared" si="25"/>
        <v>813840</v>
      </c>
      <c r="K555" s="10">
        <f t="shared" si="26"/>
        <v>0</v>
      </c>
      <c r="L555" s="18">
        <f t="shared" si="27"/>
        <v>813840</v>
      </c>
      <c r="M555" s="2" t="s">
        <v>20</v>
      </c>
    </row>
    <row r="556" spans="1:13" x14ac:dyDescent="0.35">
      <c r="A556" t="s">
        <v>310</v>
      </c>
      <c r="B556" t="s">
        <v>7</v>
      </c>
      <c r="C556" s="3" t="s">
        <v>33</v>
      </c>
      <c r="D556" s="4">
        <v>67660</v>
      </c>
      <c r="E556" s="2" t="s">
        <v>20</v>
      </c>
      <c r="F556" s="2" t="s">
        <v>50</v>
      </c>
      <c r="G556" s="15">
        <f>VLOOKUP(C556,'Bonus Rules'!B:G,2,FALSE)</f>
        <v>5.0000000000000001E-3</v>
      </c>
      <c r="H556" s="15">
        <f>VLOOKUP(C556,'Bonus Rules'!B:G,2,)</f>
        <v>5.0000000000000001E-3</v>
      </c>
      <c r="J556" s="10">
        <f t="shared" si="25"/>
        <v>811920</v>
      </c>
      <c r="K556" s="10">
        <f t="shared" si="26"/>
        <v>4059.6</v>
      </c>
      <c r="L556" s="18">
        <f t="shared" si="27"/>
        <v>815979.6</v>
      </c>
      <c r="M556" s="2" t="s">
        <v>20</v>
      </c>
    </row>
    <row r="557" spans="1:13" x14ac:dyDescent="0.35">
      <c r="A557" t="s">
        <v>741</v>
      </c>
      <c r="B557" t="s">
        <v>7</v>
      </c>
      <c r="C557" s="3" t="s">
        <v>52</v>
      </c>
      <c r="D557" s="4">
        <v>67630</v>
      </c>
      <c r="E557" s="2" t="s">
        <v>16</v>
      </c>
      <c r="F557" s="2" t="s">
        <v>27</v>
      </c>
      <c r="G557" s="15">
        <f>VLOOKUP(C557,'Bonus Rules'!B:G,4,FALSE)</f>
        <v>0.02</v>
      </c>
      <c r="H557" s="15">
        <f>VLOOKUP(C557,'Bonus Rules'!B:G,4,)</f>
        <v>0.02</v>
      </c>
      <c r="J557" s="10">
        <f t="shared" si="25"/>
        <v>811560</v>
      </c>
      <c r="K557" s="10">
        <f t="shared" si="26"/>
        <v>16231.2</v>
      </c>
      <c r="L557" s="18">
        <f t="shared" si="27"/>
        <v>827791.2</v>
      </c>
      <c r="M557" s="2" t="s">
        <v>16</v>
      </c>
    </row>
    <row r="558" spans="1:13" x14ac:dyDescent="0.35">
      <c r="A558" t="s">
        <v>183</v>
      </c>
      <c r="B558" t="s">
        <v>12</v>
      </c>
      <c r="C558" s="3" t="s">
        <v>65</v>
      </c>
      <c r="D558" s="4">
        <v>67620</v>
      </c>
      <c r="E558" s="2" t="s">
        <v>16</v>
      </c>
      <c r="F558" s="2" t="s">
        <v>14</v>
      </c>
      <c r="G558" s="15">
        <f>VLOOKUP(C558,'Bonus Rules'!B:G,5,FALSE)</f>
        <v>5.8000000000000003E-2</v>
      </c>
      <c r="H558" s="15">
        <f>VLOOKUP(C558,'Bonus Rules'!B:G,5,)</f>
        <v>5.8000000000000003E-2</v>
      </c>
      <c r="J558" s="10">
        <f t="shared" si="25"/>
        <v>811440</v>
      </c>
      <c r="K558" s="10">
        <f t="shared" si="26"/>
        <v>47063.520000000004</v>
      </c>
      <c r="L558" s="18">
        <f t="shared" si="27"/>
        <v>858503.52</v>
      </c>
      <c r="M558" s="2" t="s">
        <v>16</v>
      </c>
    </row>
    <row r="559" spans="1:13" x14ac:dyDescent="0.35">
      <c r="A559" t="s">
        <v>156</v>
      </c>
      <c r="B559" t="s">
        <v>7</v>
      </c>
      <c r="C559" s="3" t="s">
        <v>41</v>
      </c>
      <c r="D559" s="4">
        <v>67510</v>
      </c>
      <c r="E559" s="2" t="s">
        <v>20</v>
      </c>
      <c r="F559" s="2" t="s">
        <v>17</v>
      </c>
      <c r="G559" s="15">
        <v>0</v>
      </c>
      <c r="H559" s="15">
        <v>0</v>
      </c>
      <c r="J559" s="10">
        <f t="shared" si="25"/>
        <v>810120</v>
      </c>
      <c r="K559" s="10">
        <f t="shared" si="26"/>
        <v>0</v>
      </c>
      <c r="L559" s="18">
        <f t="shared" si="27"/>
        <v>810120</v>
      </c>
      <c r="M559" s="2" t="s">
        <v>20</v>
      </c>
    </row>
    <row r="560" spans="1:13" x14ac:dyDescent="0.35">
      <c r="A560" t="s">
        <v>578</v>
      </c>
      <c r="B560" t="s">
        <v>7</v>
      </c>
      <c r="C560" s="3" t="s">
        <v>52</v>
      </c>
      <c r="D560" s="4">
        <v>67430</v>
      </c>
      <c r="E560" s="2" t="s">
        <v>20</v>
      </c>
      <c r="F560" s="2" t="s">
        <v>27</v>
      </c>
      <c r="G560" s="15">
        <f>VLOOKUP(C560,'Bonus Rules'!B:G,4,FALSE)</f>
        <v>0.02</v>
      </c>
      <c r="H560" s="15">
        <f>VLOOKUP(C560,'Bonus Rules'!B:G,4,)</f>
        <v>0.02</v>
      </c>
      <c r="J560" s="10">
        <f t="shared" si="25"/>
        <v>809160</v>
      </c>
      <c r="K560" s="10">
        <f t="shared" si="26"/>
        <v>16183.2</v>
      </c>
      <c r="L560" s="18">
        <f t="shared" si="27"/>
        <v>825343.2</v>
      </c>
      <c r="M560" s="2" t="s">
        <v>20</v>
      </c>
    </row>
    <row r="561" spans="1:13" x14ac:dyDescent="0.35">
      <c r="A561" t="s">
        <v>340</v>
      </c>
      <c r="B561" t="s">
        <v>984</v>
      </c>
      <c r="C561" s="3" t="s">
        <v>13</v>
      </c>
      <c r="D561" s="4">
        <v>67010</v>
      </c>
      <c r="E561" s="2" t="s">
        <v>16</v>
      </c>
      <c r="F561" s="2" t="s">
        <v>14</v>
      </c>
      <c r="G561" s="15">
        <f>VLOOKUP(C561,'Bonus Rules'!B:G,5,FALSE)</f>
        <v>4.2999999999999997E-2</v>
      </c>
      <c r="H561" s="15">
        <f>VLOOKUP(C561,'Bonus Rules'!B:G,5,)</f>
        <v>4.2999999999999997E-2</v>
      </c>
      <c r="J561" s="10">
        <f t="shared" si="25"/>
        <v>804120</v>
      </c>
      <c r="K561" s="10">
        <f t="shared" si="26"/>
        <v>34577.159999999996</v>
      </c>
      <c r="L561" s="18">
        <f t="shared" si="27"/>
        <v>838697.16</v>
      </c>
      <c r="M561" s="2" t="s">
        <v>16</v>
      </c>
    </row>
    <row r="562" spans="1:13" x14ac:dyDescent="0.35">
      <c r="A562" t="s">
        <v>340</v>
      </c>
      <c r="B562" t="s">
        <v>984</v>
      </c>
      <c r="C562" s="3" t="s">
        <v>13</v>
      </c>
      <c r="D562" s="4">
        <v>67010</v>
      </c>
      <c r="E562" s="2" t="s">
        <v>16</v>
      </c>
      <c r="F562" s="2" t="s">
        <v>14</v>
      </c>
      <c r="G562" s="15">
        <f>VLOOKUP(C562,'Bonus Rules'!B:G,5,FALSE)</f>
        <v>4.2999999999999997E-2</v>
      </c>
      <c r="H562" s="15">
        <f>VLOOKUP(C562,'Bonus Rules'!B:G,5,)</f>
        <v>4.2999999999999997E-2</v>
      </c>
      <c r="J562" s="10">
        <f t="shared" si="25"/>
        <v>804120</v>
      </c>
      <c r="K562" s="10">
        <f t="shared" si="26"/>
        <v>34577.159999999996</v>
      </c>
      <c r="L562" s="18">
        <f t="shared" si="27"/>
        <v>838697.16</v>
      </c>
      <c r="M562" s="2" t="s">
        <v>16</v>
      </c>
    </row>
    <row r="563" spans="1:13" x14ac:dyDescent="0.35">
      <c r="A563" t="s">
        <v>919</v>
      </c>
      <c r="B563" t="s">
        <v>12</v>
      </c>
      <c r="C563" s="3" t="s">
        <v>36</v>
      </c>
      <c r="D563" s="4">
        <v>66870</v>
      </c>
      <c r="E563" s="2" t="s">
        <v>16</v>
      </c>
      <c r="F563" s="2" t="s">
        <v>17</v>
      </c>
      <c r="G563" s="15">
        <v>0</v>
      </c>
      <c r="H563" s="15">
        <v>0</v>
      </c>
      <c r="J563" s="10">
        <f t="shared" si="25"/>
        <v>802440</v>
      </c>
      <c r="K563" s="10">
        <f t="shared" si="26"/>
        <v>0</v>
      </c>
      <c r="L563" s="18">
        <f t="shared" si="27"/>
        <v>802440</v>
      </c>
      <c r="M563" s="2" t="s">
        <v>16</v>
      </c>
    </row>
    <row r="564" spans="1:13" x14ac:dyDescent="0.35">
      <c r="A564" t="s">
        <v>824</v>
      </c>
      <c r="B564" t="s">
        <v>12</v>
      </c>
      <c r="C564" s="3" t="s">
        <v>36</v>
      </c>
      <c r="D564" s="4">
        <v>66610</v>
      </c>
      <c r="E564" s="2" t="s">
        <v>16</v>
      </c>
      <c r="F564" s="2" t="s">
        <v>27</v>
      </c>
      <c r="G564" s="15">
        <f>VLOOKUP(C564,'Bonus Rules'!B:G,4,FALSE)</f>
        <v>3.2000000000000001E-2</v>
      </c>
      <c r="H564" s="15">
        <f>VLOOKUP(C564,'Bonus Rules'!B:G,4,)</f>
        <v>3.2000000000000001E-2</v>
      </c>
      <c r="J564" s="10">
        <f t="shared" si="25"/>
        <v>799320</v>
      </c>
      <c r="K564" s="10">
        <f t="shared" si="26"/>
        <v>25578.240000000002</v>
      </c>
      <c r="L564" s="18">
        <f t="shared" si="27"/>
        <v>824898.24</v>
      </c>
      <c r="M564" s="2" t="s">
        <v>16</v>
      </c>
    </row>
    <row r="565" spans="1:13" x14ac:dyDescent="0.35">
      <c r="A565" t="s">
        <v>338</v>
      </c>
      <c r="B565" t="s">
        <v>7</v>
      </c>
      <c r="C565" s="3" t="s">
        <v>19</v>
      </c>
      <c r="D565" s="4">
        <v>66570</v>
      </c>
      <c r="E565" s="2" t="s">
        <v>16</v>
      </c>
      <c r="F565" s="2" t="s">
        <v>23</v>
      </c>
      <c r="G565" s="15">
        <f>VLOOKUP(C565,'Bonus Rules'!B:G,3,FALSE)</f>
        <v>1.9E-2</v>
      </c>
      <c r="H565" s="15">
        <f>VLOOKUP(C565,'Bonus Rules'!B:G,3,)</f>
        <v>1.9E-2</v>
      </c>
      <c r="J565" s="10">
        <f t="shared" si="25"/>
        <v>798840</v>
      </c>
      <c r="K565" s="10">
        <f t="shared" si="26"/>
        <v>15177.96</v>
      </c>
      <c r="L565" s="18">
        <f t="shared" si="27"/>
        <v>814017.96</v>
      </c>
      <c r="M565" s="2" t="s">
        <v>16</v>
      </c>
    </row>
    <row r="566" spans="1:13" x14ac:dyDescent="0.35">
      <c r="A566" t="s">
        <v>500</v>
      </c>
      <c r="B566" t="s">
        <v>12</v>
      </c>
      <c r="C566" s="3" t="s">
        <v>33</v>
      </c>
      <c r="D566" s="4">
        <v>66510</v>
      </c>
      <c r="E566" s="2" t="s">
        <v>20</v>
      </c>
      <c r="F566" s="2" t="s">
        <v>27</v>
      </c>
      <c r="G566" s="15">
        <f>VLOOKUP(C566,'Bonus Rules'!B:G,4,FALSE)</f>
        <v>2.4E-2</v>
      </c>
      <c r="H566" s="15">
        <f>VLOOKUP(C566,'Bonus Rules'!B:G,4,)</f>
        <v>2.4E-2</v>
      </c>
      <c r="J566" s="10">
        <f t="shared" si="25"/>
        <v>798120</v>
      </c>
      <c r="K566" s="10">
        <f t="shared" si="26"/>
        <v>19154.88</v>
      </c>
      <c r="L566" s="18">
        <f t="shared" si="27"/>
        <v>817274.88</v>
      </c>
      <c r="M566" s="2" t="s">
        <v>20</v>
      </c>
    </row>
    <row r="567" spans="1:13" x14ac:dyDescent="0.35">
      <c r="A567" t="s">
        <v>432</v>
      </c>
      <c r="B567" t="s">
        <v>7</v>
      </c>
      <c r="C567" s="3" t="s">
        <v>36</v>
      </c>
      <c r="D567" s="4">
        <v>66460</v>
      </c>
      <c r="E567" s="2" t="s">
        <v>9</v>
      </c>
      <c r="F567" s="2" t="s">
        <v>27</v>
      </c>
      <c r="G567" s="15">
        <f>VLOOKUP(C567,'Bonus Rules'!B:G,4,FALSE)</f>
        <v>3.2000000000000001E-2</v>
      </c>
      <c r="H567" s="15">
        <f>VLOOKUP(C567,'Bonus Rules'!B:G,4,)</f>
        <v>3.2000000000000001E-2</v>
      </c>
      <c r="J567" s="10">
        <f t="shared" si="25"/>
        <v>797520</v>
      </c>
      <c r="K567" s="10">
        <f t="shared" si="26"/>
        <v>25520.639999999999</v>
      </c>
      <c r="L567" s="18">
        <f t="shared" si="27"/>
        <v>823040.64</v>
      </c>
      <c r="M567" s="2" t="s">
        <v>9</v>
      </c>
    </row>
    <row r="568" spans="1:13" x14ac:dyDescent="0.35">
      <c r="A568" t="s">
        <v>450</v>
      </c>
      <c r="B568" t="s">
        <v>7</v>
      </c>
      <c r="C568" s="3" t="s">
        <v>36</v>
      </c>
      <c r="D568" s="4">
        <v>66370</v>
      </c>
      <c r="E568" s="2" t="s">
        <v>9</v>
      </c>
      <c r="F568" s="2" t="s">
        <v>27</v>
      </c>
      <c r="G568" s="15">
        <f>VLOOKUP(C568,'Bonus Rules'!B:G,4,FALSE)</f>
        <v>3.2000000000000001E-2</v>
      </c>
      <c r="H568" s="15">
        <f>VLOOKUP(C568,'Bonus Rules'!B:G,4,)</f>
        <v>3.2000000000000001E-2</v>
      </c>
      <c r="J568" s="10">
        <f t="shared" si="25"/>
        <v>796440</v>
      </c>
      <c r="K568" s="10">
        <f t="shared" si="26"/>
        <v>25486.080000000002</v>
      </c>
      <c r="L568" s="18">
        <f t="shared" si="27"/>
        <v>821926.08</v>
      </c>
      <c r="M568" s="2" t="s">
        <v>9</v>
      </c>
    </row>
    <row r="569" spans="1:13" x14ac:dyDescent="0.35">
      <c r="A569" t="s">
        <v>450</v>
      </c>
      <c r="B569" t="s">
        <v>7</v>
      </c>
      <c r="C569" s="3" t="s">
        <v>36</v>
      </c>
      <c r="D569" s="4">
        <v>66370</v>
      </c>
      <c r="E569" s="2" t="s">
        <v>16</v>
      </c>
      <c r="F569" s="2" t="s">
        <v>27</v>
      </c>
      <c r="G569" s="15">
        <f>VLOOKUP(C569,'Bonus Rules'!B:G,4,FALSE)</f>
        <v>3.2000000000000001E-2</v>
      </c>
      <c r="H569" s="15">
        <f>VLOOKUP(C569,'Bonus Rules'!B:G,4,)</f>
        <v>3.2000000000000001E-2</v>
      </c>
      <c r="J569" s="10">
        <f t="shared" si="25"/>
        <v>796440</v>
      </c>
      <c r="K569" s="10">
        <f t="shared" si="26"/>
        <v>25486.080000000002</v>
      </c>
      <c r="L569" s="18">
        <f t="shared" si="27"/>
        <v>821926.08</v>
      </c>
      <c r="M569" s="2" t="s">
        <v>16</v>
      </c>
    </row>
    <row r="570" spans="1:13" x14ac:dyDescent="0.35">
      <c r="A570" t="s">
        <v>748</v>
      </c>
      <c r="B570" t="s">
        <v>7</v>
      </c>
      <c r="C570" s="3" t="s">
        <v>19</v>
      </c>
      <c r="D570" s="4">
        <v>66140</v>
      </c>
      <c r="E570" s="2" t="s">
        <v>16</v>
      </c>
      <c r="F570" s="2" t="s">
        <v>14</v>
      </c>
      <c r="G570" s="15">
        <f>VLOOKUP(C570,'Bonus Rules'!B:G,5,FALSE)</f>
        <v>5.3999999999999999E-2</v>
      </c>
      <c r="H570" s="15">
        <f>VLOOKUP(C570,'Bonus Rules'!B:G,5,)</f>
        <v>5.3999999999999999E-2</v>
      </c>
      <c r="J570" s="10">
        <f t="shared" si="25"/>
        <v>793680</v>
      </c>
      <c r="K570" s="10">
        <f t="shared" si="26"/>
        <v>42858.720000000001</v>
      </c>
      <c r="L570" s="18">
        <f t="shared" si="27"/>
        <v>836538.72</v>
      </c>
      <c r="M570" s="2" t="s">
        <v>16</v>
      </c>
    </row>
    <row r="571" spans="1:13" x14ac:dyDescent="0.35">
      <c r="A571" t="s">
        <v>361</v>
      </c>
      <c r="B571" t="s">
        <v>7</v>
      </c>
      <c r="C571" s="3" t="s">
        <v>8</v>
      </c>
      <c r="D571" s="4">
        <v>66100</v>
      </c>
      <c r="E571" s="2" t="s">
        <v>20</v>
      </c>
      <c r="F571" s="2" t="s">
        <v>23</v>
      </c>
      <c r="G571" s="15">
        <f>VLOOKUP(C571,'Bonus Rules'!B:G,3,FALSE)</f>
        <v>1.2E-2</v>
      </c>
      <c r="H571" s="15">
        <f>VLOOKUP(C571,'Bonus Rules'!B:G,3,)</f>
        <v>1.2E-2</v>
      </c>
      <c r="J571" s="10">
        <f t="shared" si="25"/>
        <v>793200</v>
      </c>
      <c r="K571" s="10">
        <f t="shared" si="26"/>
        <v>9518.4</v>
      </c>
      <c r="L571" s="18">
        <f t="shared" si="27"/>
        <v>802718.4</v>
      </c>
      <c r="M571" s="2" t="s">
        <v>20</v>
      </c>
    </row>
    <row r="572" spans="1:13" x14ac:dyDescent="0.35">
      <c r="A572" t="s">
        <v>415</v>
      </c>
      <c r="B572" t="s">
        <v>12</v>
      </c>
      <c r="C572" s="3" t="s">
        <v>65</v>
      </c>
      <c r="D572" s="4">
        <v>66020</v>
      </c>
      <c r="E572" s="2" t="s">
        <v>9</v>
      </c>
      <c r="F572" s="2" t="s">
        <v>10</v>
      </c>
      <c r="G572" s="15">
        <f>VLOOKUP(C572,'Bonus Rules'!B:G,6,FALSE)</f>
        <v>9.9000000000000005E-2</v>
      </c>
      <c r="H572" s="15">
        <f>VLOOKUP(C572,'Bonus Rules'!B:G,6,)</f>
        <v>9.9000000000000005E-2</v>
      </c>
      <c r="J572" s="10">
        <f t="shared" si="25"/>
        <v>792240</v>
      </c>
      <c r="K572" s="10">
        <f t="shared" si="26"/>
        <v>78431.760000000009</v>
      </c>
      <c r="L572" s="18">
        <f t="shared" si="27"/>
        <v>870671.76</v>
      </c>
      <c r="M572" s="2" t="s">
        <v>9</v>
      </c>
    </row>
    <row r="573" spans="1:13" x14ac:dyDescent="0.35">
      <c r="A573" t="s">
        <v>606</v>
      </c>
      <c r="B573" t="s">
        <v>12</v>
      </c>
      <c r="C573" s="3" t="s">
        <v>36</v>
      </c>
      <c r="D573" s="4">
        <v>65920</v>
      </c>
      <c r="E573" s="2" t="s">
        <v>20</v>
      </c>
      <c r="F573" s="2" t="s">
        <v>14</v>
      </c>
      <c r="G573" s="15">
        <f>VLOOKUP(C573,'Bonus Rules'!B:G,5,FALSE)</f>
        <v>4.1000000000000002E-2</v>
      </c>
      <c r="H573" s="15">
        <f>VLOOKUP(C573,'Bonus Rules'!B:G,5,)</f>
        <v>4.1000000000000002E-2</v>
      </c>
      <c r="J573" s="10">
        <f t="shared" si="25"/>
        <v>791040</v>
      </c>
      <c r="K573" s="10">
        <f t="shared" si="26"/>
        <v>32432.640000000003</v>
      </c>
      <c r="L573" s="18">
        <f t="shared" si="27"/>
        <v>823472.64000000001</v>
      </c>
      <c r="M573" s="2" t="s">
        <v>20</v>
      </c>
    </row>
    <row r="574" spans="1:13" x14ac:dyDescent="0.35">
      <c r="A574" t="s">
        <v>521</v>
      </c>
      <c r="B574" t="s">
        <v>7</v>
      </c>
      <c r="C574" s="3" t="s">
        <v>65</v>
      </c>
      <c r="D574" s="4">
        <v>65700</v>
      </c>
      <c r="E574" s="2" t="s">
        <v>16</v>
      </c>
      <c r="F574" s="2" t="s">
        <v>50</v>
      </c>
      <c r="G574" s="15">
        <f>VLOOKUP(C574,'Bonus Rules'!B:G,2,FALSE)</f>
        <v>5.0000000000000001E-3</v>
      </c>
      <c r="H574" s="15">
        <f>VLOOKUP(C574,'Bonus Rules'!B:G,2,)</f>
        <v>5.0000000000000001E-3</v>
      </c>
      <c r="J574" s="10">
        <f t="shared" si="25"/>
        <v>788400</v>
      </c>
      <c r="K574" s="10">
        <f t="shared" si="26"/>
        <v>3942</v>
      </c>
      <c r="L574" s="18">
        <f t="shared" si="27"/>
        <v>792342</v>
      </c>
      <c r="M574" s="2" t="s">
        <v>16</v>
      </c>
    </row>
    <row r="575" spans="1:13" x14ac:dyDescent="0.35">
      <c r="A575" t="s">
        <v>306</v>
      </c>
      <c r="B575" t="s">
        <v>7</v>
      </c>
      <c r="C575" s="3" t="s">
        <v>26</v>
      </c>
      <c r="D575" s="4">
        <v>65570</v>
      </c>
      <c r="E575" s="2" t="s">
        <v>20</v>
      </c>
      <c r="F575" s="2" t="s">
        <v>10</v>
      </c>
      <c r="G575" s="15">
        <f>VLOOKUP(C575,'Bonus Rules'!B:G,6,FALSE)</f>
        <v>7.5999999999999998E-2</v>
      </c>
      <c r="H575" s="15">
        <f>VLOOKUP(C575,'Bonus Rules'!B:G,6,)</f>
        <v>7.5999999999999998E-2</v>
      </c>
      <c r="J575" s="10">
        <f t="shared" si="25"/>
        <v>786840</v>
      </c>
      <c r="K575" s="10">
        <f t="shared" si="26"/>
        <v>59799.839999999997</v>
      </c>
      <c r="L575" s="18">
        <f t="shared" si="27"/>
        <v>846639.84</v>
      </c>
      <c r="M575" s="2" t="s">
        <v>20</v>
      </c>
    </row>
    <row r="576" spans="1:13" x14ac:dyDescent="0.35">
      <c r="A576" t="s">
        <v>162</v>
      </c>
      <c r="B576" t="s">
        <v>12</v>
      </c>
      <c r="C576" s="3" t="s">
        <v>26</v>
      </c>
      <c r="D576" s="4">
        <v>65350</v>
      </c>
      <c r="E576" s="2" t="s">
        <v>16</v>
      </c>
      <c r="F576" s="2" t="s">
        <v>50</v>
      </c>
      <c r="G576" s="15">
        <f>VLOOKUP(C576,'Bonus Rules'!B:G,2,FALSE)</f>
        <v>5.0000000000000001E-3</v>
      </c>
      <c r="H576" s="15">
        <f>VLOOKUP(C576,'Bonus Rules'!B:G,2,)</f>
        <v>5.0000000000000001E-3</v>
      </c>
      <c r="J576" s="10">
        <f t="shared" si="25"/>
        <v>784200</v>
      </c>
      <c r="K576" s="10">
        <f t="shared" si="26"/>
        <v>3921</v>
      </c>
      <c r="L576" s="18">
        <f t="shared" si="27"/>
        <v>788121</v>
      </c>
      <c r="M576" s="2" t="s">
        <v>16</v>
      </c>
    </row>
    <row r="577" spans="1:13" x14ac:dyDescent="0.35">
      <c r="A577" t="s">
        <v>517</v>
      </c>
      <c r="B577" t="s">
        <v>7</v>
      </c>
      <c r="C577" s="3" t="s">
        <v>22</v>
      </c>
      <c r="D577" s="4">
        <v>64960</v>
      </c>
      <c r="E577" s="2" t="s">
        <v>9</v>
      </c>
      <c r="F577" s="2" t="s">
        <v>27</v>
      </c>
      <c r="G577" s="15">
        <f>VLOOKUP(C577,'Bonus Rules'!B:G,4,FALSE)</f>
        <v>2.8000000000000001E-2</v>
      </c>
      <c r="H577" s="15">
        <f>VLOOKUP(C577,'Bonus Rules'!B:G,4,)</f>
        <v>2.8000000000000001E-2</v>
      </c>
      <c r="J577" s="10">
        <f t="shared" si="25"/>
        <v>779520</v>
      </c>
      <c r="K577" s="10">
        <f t="shared" si="26"/>
        <v>21826.560000000001</v>
      </c>
      <c r="L577" s="18">
        <f t="shared" si="27"/>
        <v>801346.56000000006</v>
      </c>
      <c r="M577" s="2" t="s">
        <v>9</v>
      </c>
    </row>
    <row r="578" spans="1:13" x14ac:dyDescent="0.35">
      <c r="A578" t="s">
        <v>676</v>
      </c>
      <c r="B578" t="s">
        <v>7</v>
      </c>
      <c r="C578" s="3" t="s">
        <v>19</v>
      </c>
      <c r="D578" s="4">
        <v>64270</v>
      </c>
      <c r="E578" s="2" t="s">
        <v>16</v>
      </c>
      <c r="F578" s="2" t="s">
        <v>27</v>
      </c>
      <c r="G578" s="15">
        <f>VLOOKUP(C578,'Bonus Rules'!B:G,4,FALSE)</f>
        <v>2.1000000000000001E-2</v>
      </c>
      <c r="H578" s="15">
        <f>VLOOKUP(C578,'Bonus Rules'!B:G,4,)</f>
        <v>2.1000000000000001E-2</v>
      </c>
      <c r="J578" s="10">
        <f t="shared" si="25"/>
        <v>771240</v>
      </c>
      <c r="K578" s="10">
        <f t="shared" si="26"/>
        <v>16196.04</v>
      </c>
      <c r="L578" s="18">
        <f t="shared" si="27"/>
        <v>787436.04</v>
      </c>
      <c r="M578" s="2" t="s">
        <v>16</v>
      </c>
    </row>
    <row r="579" spans="1:13" x14ac:dyDescent="0.35">
      <c r="A579" t="s">
        <v>576</v>
      </c>
      <c r="B579" t="s">
        <v>7</v>
      </c>
      <c r="C579" s="3" t="s">
        <v>22</v>
      </c>
      <c r="D579" s="4">
        <v>63720</v>
      </c>
      <c r="E579" s="2" t="s">
        <v>20</v>
      </c>
      <c r="F579" s="2" t="s">
        <v>10</v>
      </c>
      <c r="G579" s="15">
        <f>VLOOKUP(C579,'Bonus Rules'!B:G,6,FALSE)</f>
        <v>7.5999999999999998E-2</v>
      </c>
      <c r="H579" s="15">
        <f>VLOOKUP(C579,'Bonus Rules'!B:G,6,)</f>
        <v>7.5999999999999998E-2</v>
      </c>
      <c r="J579" s="10">
        <f t="shared" ref="J579:J642" si="28">D579*12</f>
        <v>764640</v>
      </c>
      <c r="K579" s="10">
        <f t="shared" ref="K579:K642" si="29">J579*G579</f>
        <v>58112.639999999999</v>
      </c>
      <c r="L579" s="18">
        <f t="shared" ref="L579:L642" si="30">J579+K579</f>
        <v>822752.64</v>
      </c>
      <c r="M579" s="2" t="s">
        <v>20</v>
      </c>
    </row>
    <row r="580" spans="1:13" x14ac:dyDescent="0.35">
      <c r="A580" t="s">
        <v>45</v>
      </c>
      <c r="B580" t="s">
        <v>12</v>
      </c>
      <c r="C580" s="3" t="s">
        <v>19</v>
      </c>
      <c r="D580" s="4">
        <v>63710</v>
      </c>
      <c r="E580" s="2" t="s">
        <v>9</v>
      </c>
      <c r="F580" s="2" t="s">
        <v>27</v>
      </c>
      <c r="G580" s="15">
        <f>VLOOKUP(C580,'Bonus Rules'!B:G,4,FALSE)</f>
        <v>2.1000000000000001E-2</v>
      </c>
      <c r="H580" s="15">
        <f>VLOOKUP(C580,'Bonus Rules'!B:G,4,)</f>
        <v>2.1000000000000001E-2</v>
      </c>
      <c r="J580" s="10">
        <f t="shared" si="28"/>
        <v>764520</v>
      </c>
      <c r="K580" s="10">
        <f t="shared" si="29"/>
        <v>16054.920000000002</v>
      </c>
      <c r="L580" s="18">
        <f t="shared" si="30"/>
        <v>780574.92</v>
      </c>
      <c r="M580" s="2" t="s">
        <v>9</v>
      </c>
    </row>
    <row r="581" spans="1:13" x14ac:dyDescent="0.35">
      <c r="A581" t="s">
        <v>899</v>
      </c>
      <c r="B581" t="s">
        <v>12</v>
      </c>
      <c r="C581" s="3" t="s">
        <v>22</v>
      </c>
      <c r="D581" s="4">
        <v>63560</v>
      </c>
      <c r="E581" s="2" t="s">
        <v>16</v>
      </c>
      <c r="F581" s="2" t="s">
        <v>10</v>
      </c>
      <c r="G581" s="15">
        <f>VLOOKUP(C581,'Bonus Rules'!B:G,6,FALSE)</f>
        <v>7.5999999999999998E-2</v>
      </c>
      <c r="H581" s="15">
        <f>VLOOKUP(C581,'Bonus Rules'!B:G,6,)</f>
        <v>7.5999999999999998E-2</v>
      </c>
      <c r="J581" s="10">
        <f t="shared" si="28"/>
        <v>762720</v>
      </c>
      <c r="K581" s="10">
        <f t="shared" si="29"/>
        <v>57966.720000000001</v>
      </c>
      <c r="L581" s="18">
        <f t="shared" si="30"/>
        <v>820686.72</v>
      </c>
      <c r="M581" s="2" t="s">
        <v>16</v>
      </c>
    </row>
    <row r="582" spans="1:13" x14ac:dyDescent="0.35">
      <c r="A582" t="s">
        <v>268</v>
      </c>
      <c r="B582" t="s">
        <v>984</v>
      </c>
      <c r="C582" s="3" t="s">
        <v>19</v>
      </c>
      <c r="D582" s="4">
        <v>63450</v>
      </c>
      <c r="E582" s="2" t="s">
        <v>16</v>
      </c>
      <c r="F582" s="2" t="s">
        <v>14</v>
      </c>
      <c r="G582" s="15">
        <f>VLOOKUP(C582,'Bonus Rules'!B:G,5,FALSE)</f>
        <v>5.3999999999999999E-2</v>
      </c>
      <c r="H582" s="15">
        <f>VLOOKUP(C582,'Bonus Rules'!B:G,5,)</f>
        <v>5.3999999999999999E-2</v>
      </c>
      <c r="J582" s="10">
        <f t="shared" si="28"/>
        <v>761400</v>
      </c>
      <c r="K582" s="10">
        <f t="shared" si="29"/>
        <v>41115.599999999999</v>
      </c>
      <c r="L582" s="18">
        <f t="shared" si="30"/>
        <v>802515.6</v>
      </c>
      <c r="M582" s="2" t="s">
        <v>16</v>
      </c>
    </row>
    <row r="583" spans="1:13" x14ac:dyDescent="0.35">
      <c r="A583" t="s">
        <v>689</v>
      </c>
      <c r="B583" t="s">
        <v>7</v>
      </c>
      <c r="C583" s="3" t="s">
        <v>41</v>
      </c>
      <c r="D583" s="4">
        <v>63450</v>
      </c>
      <c r="E583" s="2" t="s">
        <v>20</v>
      </c>
      <c r="F583" s="2" t="s">
        <v>14</v>
      </c>
      <c r="G583" s="15">
        <f>VLOOKUP(C583,'Bonus Rules'!B:G,5,FALSE)</f>
        <v>5.8999999999999997E-2</v>
      </c>
      <c r="H583" s="15">
        <f>VLOOKUP(C583,'Bonus Rules'!B:G,5,)</f>
        <v>5.8999999999999997E-2</v>
      </c>
      <c r="J583" s="10">
        <f t="shared" si="28"/>
        <v>761400</v>
      </c>
      <c r="K583" s="10">
        <f t="shared" si="29"/>
        <v>44922.6</v>
      </c>
      <c r="L583" s="18">
        <f t="shared" si="30"/>
        <v>806322.6</v>
      </c>
      <c r="M583" s="2" t="s">
        <v>20</v>
      </c>
    </row>
    <row r="584" spans="1:13" x14ac:dyDescent="0.35">
      <c r="A584" t="s">
        <v>838</v>
      </c>
      <c r="B584" t="s">
        <v>7</v>
      </c>
      <c r="C584" s="3" t="s">
        <v>41</v>
      </c>
      <c r="D584" s="4">
        <v>63370</v>
      </c>
      <c r="E584" s="2" t="s">
        <v>9</v>
      </c>
      <c r="F584" s="2" t="s">
        <v>27</v>
      </c>
      <c r="G584" s="15">
        <f>VLOOKUP(C584,'Bonus Rules'!B:G,4,FALSE)</f>
        <v>0.04</v>
      </c>
      <c r="H584" s="15">
        <f>VLOOKUP(C584,'Bonus Rules'!B:G,4,)</f>
        <v>0.04</v>
      </c>
      <c r="J584" s="10">
        <f t="shared" si="28"/>
        <v>760440</v>
      </c>
      <c r="K584" s="10">
        <f t="shared" si="29"/>
        <v>30417.600000000002</v>
      </c>
      <c r="L584" s="18">
        <f t="shared" si="30"/>
        <v>790857.6</v>
      </c>
      <c r="M584" s="2" t="s">
        <v>9</v>
      </c>
    </row>
    <row r="585" spans="1:13" x14ac:dyDescent="0.35">
      <c r="A585" t="s">
        <v>703</v>
      </c>
      <c r="B585" t="s">
        <v>7</v>
      </c>
      <c r="C585" s="3" t="s">
        <v>36</v>
      </c>
      <c r="D585" s="4">
        <v>63020</v>
      </c>
      <c r="E585" s="2" t="s">
        <v>16</v>
      </c>
      <c r="F585" s="2" t="s">
        <v>27</v>
      </c>
      <c r="G585" s="15">
        <f>VLOOKUP(C585,'Bonus Rules'!B:G,4,FALSE)</f>
        <v>3.2000000000000001E-2</v>
      </c>
      <c r="H585" s="15">
        <f>VLOOKUP(C585,'Bonus Rules'!B:G,4,)</f>
        <v>3.2000000000000001E-2</v>
      </c>
      <c r="J585" s="10">
        <f t="shared" si="28"/>
        <v>756240</v>
      </c>
      <c r="K585" s="10">
        <f t="shared" si="29"/>
        <v>24199.68</v>
      </c>
      <c r="L585" s="18">
        <f t="shared" si="30"/>
        <v>780439.68</v>
      </c>
      <c r="M585" s="2" t="s">
        <v>16</v>
      </c>
    </row>
    <row r="586" spans="1:13" x14ac:dyDescent="0.35">
      <c r="A586" t="s">
        <v>46</v>
      </c>
      <c r="B586" t="s">
        <v>12</v>
      </c>
      <c r="C586" s="3" t="s">
        <v>36</v>
      </c>
      <c r="D586" s="4">
        <v>62780</v>
      </c>
      <c r="E586" s="2" t="s">
        <v>16</v>
      </c>
      <c r="F586" s="2" t="s">
        <v>10</v>
      </c>
      <c r="G586" s="15">
        <f>VLOOKUP(C586,'Bonus Rules'!B:G,6,FALSE)</f>
        <v>6.2E-2</v>
      </c>
      <c r="H586" s="15">
        <f>VLOOKUP(C586,'Bonus Rules'!B:G,6,)</f>
        <v>6.2E-2</v>
      </c>
      <c r="J586" s="10">
        <f t="shared" si="28"/>
        <v>753360</v>
      </c>
      <c r="K586" s="10">
        <f t="shared" si="29"/>
        <v>46708.32</v>
      </c>
      <c r="L586" s="18">
        <f t="shared" si="30"/>
        <v>800068.32</v>
      </c>
      <c r="M586" s="2" t="s">
        <v>16</v>
      </c>
    </row>
    <row r="587" spans="1:13" x14ac:dyDescent="0.35">
      <c r="A587" t="s">
        <v>594</v>
      </c>
      <c r="B587" t="s">
        <v>7</v>
      </c>
      <c r="C587" s="3" t="s">
        <v>41</v>
      </c>
      <c r="D587" s="4">
        <v>62690</v>
      </c>
      <c r="E587" s="2" t="s">
        <v>9</v>
      </c>
      <c r="F587" s="2" t="s">
        <v>23</v>
      </c>
      <c r="G587" s="15">
        <f>VLOOKUP(C587,'Bonus Rules'!B:G,3,FALSE)</f>
        <v>1.9E-2</v>
      </c>
      <c r="H587" s="15">
        <f>VLOOKUP(C587,'Bonus Rules'!B:G,3,)</f>
        <v>1.9E-2</v>
      </c>
      <c r="J587" s="10">
        <f t="shared" si="28"/>
        <v>752280</v>
      </c>
      <c r="K587" s="10">
        <f t="shared" si="29"/>
        <v>14293.32</v>
      </c>
      <c r="L587" s="18">
        <f t="shared" si="30"/>
        <v>766573.32</v>
      </c>
      <c r="M587" s="2" t="s">
        <v>9</v>
      </c>
    </row>
    <row r="588" spans="1:13" x14ac:dyDescent="0.35">
      <c r="A588" t="s">
        <v>914</v>
      </c>
      <c r="B588" t="s">
        <v>7</v>
      </c>
      <c r="C588" s="3" t="s">
        <v>49</v>
      </c>
      <c r="D588" s="4">
        <v>62280</v>
      </c>
      <c r="E588" s="2" t="s">
        <v>20</v>
      </c>
      <c r="F588" s="2" t="s">
        <v>17</v>
      </c>
      <c r="G588" s="15">
        <v>0</v>
      </c>
      <c r="H588" s="15">
        <v>0</v>
      </c>
      <c r="J588" s="10">
        <f t="shared" si="28"/>
        <v>747360</v>
      </c>
      <c r="K588" s="10">
        <f t="shared" si="29"/>
        <v>0</v>
      </c>
      <c r="L588" s="18">
        <f t="shared" si="30"/>
        <v>747360</v>
      </c>
      <c r="M588" s="2" t="s">
        <v>20</v>
      </c>
    </row>
    <row r="589" spans="1:13" x14ac:dyDescent="0.35">
      <c r="A589" t="s">
        <v>145</v>
      </c>
      <c r="B589" t="s">
        <v>7</v>
      </c>
      <c r="C589" s="3" t="s">
        <v>8</v>
      </c>
      <c r="D589" s="4">
        <v>62200</v>
      </c>
      <c r="E589" s="2" t="s">
        <v>20</v>
      </c>
      <c r="F589" s="2" t="s">
        <v>10</v>
      </c>
      <c r="G589" s="15">
        <f>VLOOKUP(C589,'Bonus Rules'!B:G,6,FALSE)</f>
        <v>8.7999999999999995E-2</v>
      </c>
      <c r="H589" s="15">
        <f>VLOOKUP(C589,'Bonus Rules'!B:G,6,)</f>
        <v>8.7999999999999995E-2</v>
      </c>
      <c r="J589" s="10">
        <f t="shared" si="28"/>
        <v>746400</v>
      </c>
      <c r="K589" s="10">
        <f t="shared" si="29"/>
        <v>65683.199999999997</v>
      </c>
      <c r="L589" s="18">
        <f t="shared" si="30"/>
        <v>812083.19999999995</v>
      </c>
      <c r="M589" s="2" t="s">
        <v>20</v>
      </c>
    </row>
    <row r="590" spans="1:13" x14ac:dyDescent="0.35">
      <c r="A590" t="s">
        <v>276</v>
      </c>
      <c r="B590" t="s">
        <v>7</v>
      </c>
      <c r="C590" s="3" t="s">
        <v>13</v>
      </c>
      <c r="D590" s="4">
        <v>62090</v>
      </c>
      <c r="E590" s="2" t="s">
        <v>16</v>
      </c>
      <c r="F590" s="2" t="s">
        <v>10</v>
      </c>
      <c r="G590" s="15">
        <f>VLOOKUP(C590,'Bonus Rules'!B:G,6,FALSE)</f>
        <v>6.0999999999999999E-2</v>
      </c>
      <c r="H590" s="15">
        <f>VLOOKUP(C590,'Bonus Rules'!B:G,6,)</f>
        <v>6.0999999999999999E-2</v>
      </c>
      <c r="J590" s="10">
        <f t="shared" si="28"/>
        <v>745080</v>
      </c>
      <c r="K590" s="10">
        <f t="shared" si="29"/>
        <v>45449.88</v>
      </c>
      <c r="L590" s="18">
        <f t="shared" si="30"/>
        <v>790529.88</v>
      </c>
      <c r="M590" s="2" t="s">
        <v>16</v>
      </c>
    </row>
    <row r="591" spans="1:13" x14ac:dyDescent="0.35">
      <c r="A591" t="s">
        <v>413</v>
      </c>
      <c r="B591" t="s">
        <v>12</v>
      </c>
      <c r="C591" s="3" t="s">
        <v>26</v>
      </c>
      <c r="D591" s="4">
        <v>61990</v>
      </c>
      <c r="E591" s="2" t="s">
        <v>9</v>
      </c>
      <c r="F591" s="2" t="s">
        <v>17</v>
      </c>
      <c r="G591" s="15">
        <v>0</v>
      </c>
      <c r="H591" s="15">
        <v>0</v>
      </c>
      <c r="J591" s="10">
        <f t="shared" si="28"/>
        <v>743880</v>
      </c>
      <c r="K591" s="10">
        <f t="shared" si="29"/>
        <v>0</v>
      </c>
      <c r="L591" s="18">
        <f t="shared" si="30"/>
        <v>743880</v>
      </c>
      <c r="M591" s="2" t="s">
        <v>9</v>
      </c>
    </row>
    <row r="592" spans="1:13" x14ac:dyDescent="0.35">
      <c r="A592" t="s">
        <v>683</v>
      </c>
      <c r="B592" t="s">
        <v>7</v>
      </c>
      <c r="C592" s="3" t="s">
        <v>30</v>
      </c>
      <c r="D592" s="4">
        <v>61920</v>
      </c>
      <c r="E592" s="2" t="s">
        <v>20</v>
      </c>
      <c r="F592" s="2" t="s">
        <v>27</v>
      </c>
      <c r="G592" s="15">
        <f>VLOOKUP(C592,'Bonus Rules'!B:G,4,FALSE)</f>
        <v>2.3E-2</v>
      </c>
      <c r="H592" s="15">
        <f>VLOOKUP(C592,'Bonus Rules'!B:G,4,)</f>
        <v>2.3E-2</v>
      </c>
      <c r="J592" s="10">
        <f t="shared" si="28"/>
        <v>743040</v>
      </c>
      <c r="K592" s="10">
        <f t="shared" si="29"/>
        <v>17089.919999999998</v>
      </c>
      <c r="L592" s="18">
        <f t="shared" si="30"/>
        <v>760129.92</v>
      </c>
      <c r="M592" s="2" t="s">
        <v>20</v>
      </c>
    </row>
    <row r="593" spans="1:13" x14ac:dyDescent="0.35">
      <c r="A593" t="s">
        <v>454</v>
      </c>
      <c r="B593" t="s">
        <v>7</v>
      </c>
      <c r="C593" s="3" t="s">
        <v>19</v>
      </c>
      <c r="D593" s="4">
        <v>61790</v>
      </c>
      <c r="E593" s="2" t="s">
        <v>16</v>
      </c>
      <c r="F593" s="2" t="s">
        <v>27</v>
      </c>
      <c r="G593" s="15">
        <f>VLOOKUP(C593,'Bonus Rules'!B:G,4,FALSE)</f>
        <v>2.1000000000000001E-2</v>
      </c>
      <c r="H593" s="15">
        <f>VLOOKUP(C593,'Bonus Rules'!B:G,4,)</f>
        <v>2.1000000000000001E-2</v>
      </c>
      <c r="J593" s="10">
        <f t="shared" si="28"/>
        <v>741480</v>
      </c>
      <c r="K593" s="10">
        <f t="shared" si="29"/>
        <v>15571.080000000002</v>
      </c>
      <c r="L593" s="18">
        <f t="shared" si="30"/>
        <v>757051.08</v>
      </c>
      <c r="M593" s="2" t="s">
        <v>16</v>
      </c>
    </row>
    <row r="594" spans="1:13" x14ac:dyDescent="0.35">
      <c r="A594" t="s">
        <v>747</v>
      </c>
      <c r="B594" t="s">
        <v>7</v>
      </c>
      <c r="C594" s="3" t="s">
        <v>33</v>
      </c>
      <c r="D594" s="4">
        <v>61700</v>
      </c>
      <c r="E594" s="2" t="s">
        <v>20</v>
      </c>
      <c r="F594" s="2" t="s">
        <v>27</v>
      </c>
      <c r="G594" s="15">
        <f>VLOOKUP(C594,'Bonus Rules'!B:G,4,FALSE)</f>
        <v>2.4E-2</v>
      </c>
      <c r="H594" s="15">
        <f>VLOOKUP(C594,'Bonus Rules'!B:G,4,)</f>
        <v>2.4E-2</v>
      </c>
      <c r="J594" s="10">
        <f t="shared" si="28"/>
        <v>740400</v>
      </c>
      <c r="K594" s="10">
        <f t="shared" si="29"/>
        <v>17769.600000000002</v>
      </c>
      <c r="L594" s="18">
        <f t="shared" si="30"/>
        <v>758169.59999999998</v>
      </c>
      <c r="M594" s="2" t="s">
        <v>20</v>
      </c>
    </row>
    <row r="595" spans="1:13" x14ac:dyDescent="0.35">
      <c r="A595" t="s">
        <v>421</v>
      </c>
      <c r="B595" t="s">
        <v>12</v>
      </c>
      <c r="C595" s="3" t="s">
        <v>33</v>
      </c>
      <c r="D595" s="4">
        <v>61690</v>
      </c>
      <c r="E595" s="2" t="s">
        <v>16</v>
      </c>
      <c r="F595" s="2" t="s">
        <v>14</v>
      </c>
      <c r="G595" s="15">
        <f>VLOOKUP(C595,'Bonus Rules'!B:G,5,FALSE)</f>
        <v>0.05</v>
      </c>
      <c r="H595" s="15">
        <f>VLOOKUP(C595,'Bonus Rules'!B:G,5,)</f>
        <v>0.05</v>
      </c>
      <c r="J595" s="10">
        <f t="shared" si="28"/>
        <v>740280</v>
      </c>
      <c r="K595" s="10">
        <f t="shared" si="29"/>
        <v>37014</v>
      </c>
      <c r="L595" s="18">
        <f t="shared" si="30"/>
        <v>777294</v>
      </c>
      <c r="M595" s="2" t="s">
        <v>16</v>
      </c>
    </row>
    <row r="596" spans="1:13" x14ac:dyDescent="0.35">
      <c r="A596" t="s">
        <v>728</v>
      </c>
      <c r="B596" t="s">
        <v>7</v>
      </c>
      <c r="C596" s="3" t="s">
        <v>13</v>
      </c>
      <c r="D596" s="4">
        <v>61620</v>
      </c>
      <c r="E596" s="2" t="s">
        <v>16</v>
      </c>
      <c r="F596" s="2" t="s">
        <v>27</v>
      </c>
      <c r="G596" s="15">
        <f>VLOOKUP(C596,'Bonus Rules'!B:G,4,FALSE)</f>
        <v>3.5000000000000003E-2</v>
      </c>
      <c r="H596" s="15">
        <f>VLOOKUP(C596,'Bonus Rules'!B:G,4,)</f>
        <v>3.5000000000000003E-2</v>
      </c>
      <c r="J596" s="10">
        <f t="shared" si="28"/>
        <v>739440</v>
      </c>
      <c r="K596" s="10">
        <f t="shared" si="29"/>
        <v>25880.400000000001</v>
      </c>
      <c r="L596" s="18">
        <f t="shared" si="30"/>
        <v>765320.4</v>
      </c>
      <c r="M596" s="2" t="s">
        <v>16</v>
      </c>
    </row>
    <row r="597" spans="1:13" x14ac:dyDescent="0.35">
      <c r="A597" t="s">
        <v>728</v>
      </c>
      <c r="B597" t="s">
        <v>7</v>
      </c>
      <c r="C597" s="3" t="s">
        <v>13</v>
      </c>
      <c r="D597" s="4">
        <v>61620</v>
      </c>
      <c r="E597" s="2" t="s">
        <v>9</v>
      </c>
      <c r="F597" s="2" t="s">
        <v>23</v>
      </c>
      <c r="G597" s="15">
        <f>VLOOKUP(C597,'Bonus Rules'!B:G,3,FALSE)</f>
        <v>1.0999999999999999E-2</v>
      </c>
      <c r="H597" s="15">
        <f>VLOOKUP(C597,'Bonus Rules'!B:G,3,)</f>
        <v>1.0999999999999999E-2</v>
      </c>
      <c r="J597" s="10">
        <f t="shared" si="28"/>
        <v>739440</v>
      </c>
      <c r="K597" s="10">
        <f t="shared" si="29"/>
        <v>8133.8399999999992</v>
      </c>
      <c r="L597" s="18">
        <f t="shared" si="30"/>
        <v>747573.84</v>
      </c>
      <c r="M597" s="2" t="s">
        <v>9</v>
      </c>
    </row>
    <row r="598" spans="1:13" x14ac:dyDescent="0.35">
      <c r="A598" t="s">
        <v>198</v>
      </c>
      <c r="B598" t="s">
        <v>7</v>
      </c>
      <c r="C598" s="3" t="s">
        <v>52</v>
      </c>
      <c r="D598" s="4">
        <v>61430</v>
      </c>
      <c r="E598" s="2" t="s">
        <v>20</v>
      </c>
      <c r="F598" s="2" t="s">
        <v>23</v>
      </c>
      <c r="G598" s="15">
        <f>VLOOKUP(C598,'Bonus Rules'!B:G,3,FALSE)</f>
        <v>1.2E-2</v>
      </c>
      <c r="H598" s="15">
        <f>VLOOKUP(C598,'Bonus Rules'!B:G,3,)</f>
        <v>1.2E-2</v>
      </c>
      <c r="J598" s="10">
        <f t="shared" si="28"/>
        <v>737160</v>
      </c>
      <c r="K598" s="10">
        <f t="shared" si="29"/>
        <v>8845.92</v>
      </c>
      <c r="L598" s="18">
        <f t="shared" si="30"/>
        <v>746005.92</v>
      </c>
      <c r="M598" s="2" t="s">
        <v>20</v>
      </c>
    </row>
    <row r="599" spans="1:13" x14ac:dyDescent="0.35">
      <c r="A599" t="s">
        <v>277</v>
      </c>
      <c r="B599" t="s">
        <v>12</v>
      </c>
      <c r="C599" s="3" t="s">
        <v>65</v>
      </c>
      <c r="D599" s="4">
        <v>61330</v>
      </c>
      <c r="E599" s="2" t="s">
        <v>9</v>
      </c>
      <c r="F599" s="2" t="s">
        <v>27</v>
      </c>
      <c r="G599" s="15">
        <f>VLOOKUP(C599,'Bonus Rules'!B:G,4,FALSE)</f>
        <v>3.5000000000000003E-2</v>
      </c>
      <c r="H599" s="15">
        <f>VLOOKUP(C599,'Bonus Rules'!B:G,4,)</f>
        <v>3.5000000000000003E-2</v>
      </c>
      <c r="J599" s="10">
        <f t="shared" si="28"/>
        <v>735960</v>
      </c>
      <c r="K599" s="10">
        <f t="shared" si="29"/>
        <v>25758.600000000002</v>
      </c>
      <c r="L599" s="18">
        <f t="shared" si="30"/>
        <v>761718.6</v>
      </c>
      <c r="M599" s="2" t="s">
        <v>9</v>
      </c>
    </row>
    <row r="600" spans="1:13" x14ac:dyDescent="0.35">
      <c r="A600" t="s">
        <v>495</v>
      </c>
      <c r="B600" t="s">
        <v>7</v>
      </c>
      <c r="C600" s="3" t="s">
        <v>22</v>
      </c>
      <c r="D600" s="4">
        <v>61210</v>
      </c>
      <c r="E600" s="2" t="s">
        <v>20</v>
      </c>
      <c r="F600" s="2" t="s">
        <v>27</v>
      </c>
      <c r="G600" s="15">
        <f>VLOOKUP(C600,'Bonus Rules'!B:G,4,FALSE)</f>
        <v>2.8000000000000001E-2</v>
      </c>
      <c r="H600" s="15">
        <f>VLOOKUP(C600,'Bonus Rules'!B:G,4,)</f>
        <v>2.8000000000000001E-2</v>
      </c>
      <c r="J600" s="10">
        <f t="shared" si="28"/>
        <v>734520</v>
      </c>
      <c r="K600" s="10">
        <f t="shared" si="29"/>
        <v>20566.560000000001</v>
      </c>
      <c r="L600" s="18">
        <f t="shared" si="30"/>
        <v>755086.56</v>
      </c>
      <c r="M600" s="2" t="s">
        <v>20</v>
      </c>
    </row>
    <row r="601" spans="1:13" x14ac:dyDescent="0.35">
      <c r="A601" t="s">
        <v>750</v>
      </c>
      <c r="B601" t="s">
        <v>12</v>
      </c>
      <c r="C601" s="3" t="s">
        <v>19</v>
      </c>
      <c r="D601" s="4">
        <v>61210</v>
      </c>
      <c r="E601" s="2" t="s">
        <v>20</v>
      </c>
      <c r="F601" s="2" t="s">
        <v>17</v>
      </c>
      <c r="G601" s="15">
        <v>0</v>
      </c>
      <c r="H601" s="15">
        <v>0</v>
      </c>
      <c r="J601" s="10">
        <f t="shared" si="28"/>
        <v>734520</v>
      </c>
      <c r="K601" s="10">
        <f t="shared" si="29"/>
        <v>0</v>
      </c>
      <c r="L601" s="18">
        <f t="shared" si="30"/>
        <v>734520</v>
      </c>
      <c r="M601" s="2" t="s">
        <v>20</v>
      </c>
    </row>
    <row r="602" spans="1:13" x14ac:dyDescent="0.35">
      <c r="A602" t="s">
        <v>750</v>
      </c>
      <c r="B602" t="s">
        <v>12</v>
      </c>
      <c r="C602" s="3" t="s">
        <v>19</v>
      </c>
      <c r="D602" s="4">
        <v>61210</v>
      </c>
      <c r="E602" s="2" t="s">
        <v>16</v>
      </c>
      <c r="F602" s="2" t="s">
        <v>27</v>
      </c>
      <c r="G602" s="15">
        <f>VLOOKUP(C602,'Bonus Rules'!B:G,4,FALSE)</f>
        <v>2.1000000000000001E-2</v>
      </c>
      <c r="H602" s="15">
        <f>VLOOKUP(C602,'Bonus Rules'!B:G,4,)</f>
        <v>2.1000000000000001E-2</v>
      </c>
      <c r="J602" s="10">
        <f t="shared" si="28"/>
        <v>734520</v>
      </c>
      <c r="K602" s="10">
        <f t="shared" si="29"/>
        <v>15424.92</v>
      </c>
      <c r="L602" s="18">
        <f t="shared" si="30"/>
        <v>749944.92</v>
      </c>
      <c r="M602" s="2" t="s">
        <v>16</v>
      </c>
    </row>
    <row r="603" spans="1:13" x14ac:dyDescent="0.35">
      <c r="A603" t="s">
        <v>926</v>
      </c>
      <c r="B603" t="s">
        <v>7</v>
      </c>
      <c r="C603" s="3" t="s">
        <v>22</v>
      </c>
      <c r="D603" s="4">
        <v>61100</v>
      </c>
      <c r="E603" s="2" t="s">
        <v>20</v>
      </c>
      <c r="F603" s="2" t="s">
        <v>27</v>
      </c>
      <c r="G603" s="15">
        <f>VLOOKUP(C603,'Bonus Rules'!B:G,4,FALSE)</f>
        <v>2.8000000000000001E-2</v>
      </c>
      <c r="H603" s="15">
        <f>VLOOKUP(C603,'Bonus Rules'!B:G,4,)</f>
        <v>2.8000000000000001E-2</v>
      </c>
      <c r="J603" s="10">
        <f t="shared" si="28"/>
        <v>733200</v>
      </c>
      <c r="K603" s="10">
        <f t="shared" si="29"/>
        <v>20529.600000000002</v>
      </c>
      <c r="L603" s="18">
        <f t="shared" si="30"/>
        <v>753729.6</v>
      </c>
      <c r="M603" s="2" t="s">
        <v>20</v>
      </c>
    </row>
    <row r="604" spans="1:13" x14ac:dyDescent="0.35">
      <c r="A604" t="s">
        <v>217</v>
      </c>
      <c r="B604" t="s">
        <v>12</v>
      </c>
      <c r="C604" s="3" t="s">
        <v>13</v>
      </c>
      <c r="D604" s="4">
        <v>61050</v>
      </c>
      <c r="E604" s="2" t="s">
        <v>16</v>
      </c>
      <c r="F604" s="2" t="s">
        <v>27</v>
      </c>
      <c r="G604" s="15">
        <f>VLOOKUP(C604,'Bonus Rules'!B:G,4,FALSE)</f>
        <v>3.5000000000000003E-2</v>
      </c>
      <c r="H604" s="15">
        <f>VLOOKUP(C604,'Bonus Rules'!B:G,4,)</f>
        <v>3.5000000000000003E-2</v>
      </c>
      <c r="J604" s="10">
        <f t="shared" si="28"/>
        <v>732600</v>
      </c>
      <c r="K604" s="10">
        <f t="shared" si="29"/>
        <v>25641.000000000004</v>
      </c>
      <c r="L604" s="18">
        <f t="shared" si="30"/>
        <v>758241</v>
      </c>
      <c r="M604" s="2" t="s">
        <v>16</v>
      </c>
    </row>
    <row r="605" spans="1:13" x14ac:dyDescent="0.35">
      <c r="A605" t="s">
        <v>271</v>
      </c>
      <c r="B605" t="s">
        <v>7</v>
      </c>
      <c r="C605" s="3" t="s">
        <v>8</v>
      </c>
      <c r="D605" s="4">
        <v>61010</v>
      </c>
      <c r="E605" s="2" t="s">
        <v>20</v>
      </c>
      <c r="F605" s="2" t="s">
        <v>27</v>
      </c>
      <c r="G605" s="15">
        <f>VLOOKUP(C605,'Bonus Rules'!B:G,4,FALSE)</f>
        <v>2.1000000000000001E-2</v>
      </c>
      <c r="H605" s="15">
        <f>VLOOKUP(C605,'Bonus Rules'!B:G,4,)</f>
        <v>2.1000000000000001E-2</v>
      </c>
      <c r="J605" s="10">
        <f t="shared" si="28"/>
        <v>732120</v>
      </c>
      <c r="K605" s="10">
        <f t="shared" si="29"/>
        <v>15374.52</v>
      </c>
      <c r="L605" s="18">
        <f t="shared" si="30"/>
        <v>747494.52</v>
      </c>
      <c r="M605" s="2" t="s">
        <v>20</v>
      </c>
    </row>
    <row r="606" spans="1:13" x14ac:dyDescent="0.35">
      <c r="A606" t="s">
        <v>295</v>
      </c>
      <c r="B606" t="s">
        <v>7</v>
      </c>
      <c r="C606" s="3" t="s">
        <v>33</v>
      </c>
      <c r="D606" s="4">
        <v>60800</v>
      </c>
      <c r="E606" s="2" t="s">
        <v>16</v>
      </c>
      <c r="F606" s="2" t="s">
        <v>27</v>
      </c>
      <c r="G606" s="15">
        <f>VLOOKUP(C606,'Bonus Rules'!B:G,4,FALSE)</f>
        <v>2.4E-2</v>
      </c>
      <c r="H606" s="15">
        <f>VLOOKUP(C606,'Bonus Rules'!B:G,4,)</f>
        <v>2.4E-2</v>
      </c>
      <c r="J606" s="10">
        <f t="shared" si="28"/>
        <v>729600</v>
      </c>
      <c r="K606" s="10">
        <f t="shared" si="29"/>
        <v>17510.400000000001</v>
      </c>
      <c r="L606" s="18">
        <f t="shared" si="30"/>
        <v>747110.40000000002</v>
      </c>
      <c r="M606" s="2" t="s">
        <v>16</v>
      </c>
    </row>
    <row r="607" spans="1:13" x14ac:dyDescent="0.35">
      <c r="A607" t="s">
        <v>297</v>
      </c>
      <c r="B607" t="s">
        <v>12</v>
      </c>
      <c r="C607" s="3" t="s">
        <v>30</v>
      </c>
      <c r="D607" s="4">
        <v>60760</v>
      </c>
      <c r="E607" s="2" t="s">
        <v>9</v>
      </c>
      <c r="F607" s="2" t="s">
        <v>10</v>
      </c>
      <c r="G607" s="15">
        <f>VLOOKUP(C607,'Bonus Rules'!B:G,6,FALSE)</f>
        <v>7.1999999999999995E-2</v>
      </c>
      <c r="H607" s="15">
        <f>VLOOKUP(C607,'Bonus Rules'!B:G,6,)</f>
        <v>7.1999999999999995E-2</v>
      </c>
      <c r="J607" s="10">
        <f t="shared" si="28"/>
        <v>729120</v>
      </c>
      <c r="K607" s="10">
        <f t="shared" si="29"/>
        <v>52496.639999999999</v>
      </c>
      <c r="L607" s="18">
        <f t="shared" si="30"/>
        <v>781616.64000000001</v>
      </c>
      <c r="M607" s="2" t="s">
        <v>9</v>
      </c>
    </row>
    <row r="608" spans="1:13" x14ac:dyDescent="0.35">
      <c r="A608" t="s">
        <v>69</v>
      </c>
      <c r="B608" t="s">
        <v>12</v>
      </c>
      <c r="C608" s="3" t="s">
        <v>26</v>
      </c>
      <c r="D608" s="4">
        <v>60580</v>
      </c>
      <c r="E608" s="2" t="s">
        <v>9</v>
      </c>
      <c r="F608" s="2" t="s">
        <v>10</v>
      </c>
      <c r="G608" s="15">
        <f>VLOOKUP(C608,'Bonus Rules'!B:G,6,FALSE)</f>
        <v>7.5999999999999998E-2</v>
      </c>
      <c r="H608" s="15">
        <f>VLOOKUP(C608,'Bonus Rules'!B:G,6,)</f>
        <v>7.5999999999999998E-2</v>
      </c>
      <c r="J608" s="10">
        <f t="shared" si="28"/>
        <v>726960</v>
      </c>
      <c r="K608" s="10">
        <f t="shared" si="29"/>
        <v>55248.959999999999</v>
      </c>
      <c r="L608" s="18">
        <f t="shared" si="30"/>
        <v>782208.96</v>
      </c>
      <c r="M608" s="2" t="s">
        <v>9</v>
      </c>
    </row>
    <row r="609" spans="1:13" x14ac:dyDescent="0.35">
      <c r="A609" t="s">
        <v>69</v>
      </c>
      <c r="B609" t="s">
        <v>12</v>
      </c>
      <c r="C609" s="3" t="s">
        <v>26</v>
      </c>
      <c r="D609" s="4">
        <v>60580</v>
      </c>
      <c r="E609" s="2" t="s">
        <v>20</v>
      </c>
      <c r="F609" s="2" t="s">
        <v>17</v>
      </c>
      <c r="G609" s="15">
        <v>0</v>
      </c>
      <c r="H609" s="15">
        <v>0</v>
      </c>
      <c r="J609" s="10">
        <f t="shared" si="28"/>
        <v>726960</v>
      </c>
      <c r="K609" s="10">
        <f t="shared" si="29"/>
        <v>0</v>
      </c>
      <c r="L609" s="18">
        <f t="shared" si="30"/>
        <v>726960</v>
      </c>
      <c r="M609" s="2" t="s">
        <v>20</v>
      </c>
    </row>
    <row r="610" spans="1:13" x14ac:dyDescent="0.35">
      <c r="A610" t="s">
        <v>506</v>
      </c>
      <c r="B610" t="s">
        <v>7</v>
      </c>
      <c r="C610" s="3" t="s">
        <v>41</v>
      </c>
      <c r="D610" s="4">
        <v>60570</v>
      </c>
      <c r="E610" s="2" t="s">
        <v>9</v>
      </c>
      <c r="F610" s="2" t="s">
        <v>14</v>
      </c>
      <c r="G610" s="15">
        <f>VLOOKUP(C610,'Bonus Rules'!B:G,5,FALSE)</f>
        <v>5.8999999999999997E-2</v>
      </c>
      <c r="H610" s="15">
        <f>VLOOKUP(C610,'Bonus Rules'!B:G,5,)</f>
        <v>5.8999999999999997E-2</v>
      </c>
      <c r="J610" s="10">
        <f t="shared" si="28"/>
        <v>726840</v>
      </c>
      <c r="K610" s="10">
        <f t="shared" si="29"/>
        <v>42883.56</v>
      </c>
      <c r="L610" s="18">
        <f t="shared" si="30"/>
        <v>769723.56</v>
      </c>
      <c r="M610" s="2" t="s">
        <v>9</v>
      </c>
    </row>
    <row r="611" spans="1:13" x14ac:dyDescent="0.35">
      <c r="A611" t="s">
        <v>101</v>
      </c>
      <c r="B611" t="s">
        <v>7</v>
      </c>
      <c r="C611" s="3" t="s">
        <v>30</v>
      </c>
      <c r="D611" s="4">
        <v>60560</v>
      </c>
      <c r="E611" s="2" t="s">
        <v>16</v>
      </c>
      <c r="F611" s="2" t="s">
        <v>27</v>
      </c>
      <c r="G611" s="15">
        <f>VLOOKUP(C611,'Bonus Rules'!B:G,4,FALSE)</f>
        <v>2.3E-2</v>
      </c>
      <c r="H611" s="15">
        <f>VLOOKUP(C611,'Bonus Rules'!B:G,4,)</f>
        <v>2.3E-2</v>
      </c>
      <c r="J611" s="10">
        <f t="shared" si="28"/>
        <v>726720</v>
      </c>
      <c r="K611" s="10">
        <f t="shared" si="29"/>
        <v>16714.560000000001</v>
      </c>
      <c r="L611" s="18">
        <f t="shared" si="30"/>
        <v>743434.56</v>
      </c>
      <c r="M611" s="2" t="s">
        <v>16</v>
      </c>
    </row>
    <row r="612" spans="1:13" x14ac:dyDescent="0.35">
      <c r="A612" t="s">
        <v>502</v>
      </c>
      <c r="B612" t="s">
        <v>12</v>
      </c>
      <c r="C612" s="3" t="s">
        <v>49</v>
      </c>
      <c r="D612" s="4">
        <v>60440</v>
      </c>
      <c r="E612" s="2" t="s">
        <v>9</v>
      </c>
      <c r="F612" s="2" t="s">
        <v>10</v>
      </c>
      <c r="G612" s="15">
        <f>VLOOKUP(C612,'Bonus Rules'!B:G,6,FALSE)</f>
        <v>8.4000000000000005E-2</v>
      </c>
      <c r="H612" s="15">
        <f>VLOOKUP(C612,'Bonus Rules'!B:G,6,)</f>
        <v>8.4000000000000005E-2</v>
      </c>
      <c r="J612" s="10">
        <f t="shared" si="28"/>
        <v>725280</v>
      </c>
      <c r="K612" s="10">
        <f t="shared" si="29"/>
        <v>60923.520000000004</v>
      </c>
      <c r="L612" s="18">
        <f t="shared" si="30"/>
        <v>786203.52</v>
      </c>
      <c r="M612" s="2" t="s">
        <v>9</v>
      </c>
    </row>
    <row r="613" spans="1:13" x14ac:dyDescent="0.35">
      <c r="A613" t="s">
        <v>270</v>
      </c>
      <c r="B613" t="s">
        <v>12</v>
      </c>
      <c r="C613" s="3" t="s">
        <v>8</v>
      </c>
      <c r="D613" s="4">
        <v>60330</v>
      </c>
      <c r="E613" s="2" t="s">
        <v>9</v>
      </c>
      <c r="F613" s="2" t="s">
        <v>27</v>
      </c>
      <c r="G613" s="15">
        <f>VLOOKUP(C613,'Bonus Rules'!B:G,4,FALSE)</f>
        <v>2.1000000000000001E-2</v>
      </c>
      <c r="H613" s="15">
        <f>VLOOKUP(C613,'Bonus Rules'!B:G,4,)</f>
        <v>2.1000000000000001E-2</v>
      </c>
      <c r="J613" s="10">
        <f t="shared" si="28"/>
        <v>723960</v>
      </c>
      <c r="K613" s="10">
        <f t="shared" si="29"/>
        <v>15203.160000000002</v>
      </c>
      <c r="L613" s="18">
        <f t="shared" si="30"/>
        <v>739163.16</v>
      </c>
      <c r="M613" s="2" t="s">
        <v>9</v>
      </c>
    </row>
    <row r="614" spans="1:13" x14ac:dyDescent="0.35">
      <c r="A614" t="s">
        <v>494</v>
      </c>
      <c r="B614" t="s">
        <v>7</v>
      </c>
      <c r="C614" s="3" t="s">
        <v>8</v>
      </c>
      <c r="D614" s="4">
        <v>60260</v>
      </c>
      <c r="E614" s="2" t="s">
        <v>16</v>
      </c>
      <c r="F614" s="2" t="s">
        <v>17</v>
      </c>
      <c r="G614" s="15">
        <v>0</v>
      </c>
      <c r="H614" s="15">
        <v>0</v>
      </c>
      <c r="J614" s="10">
        <f t="shared" si="28"/>
        <v>723120</v>
      </c>
      <c r="K614" s="10">
        <f t="shared" si="29"/>
        <v>0</v>
      </c>
      <c r="L614" s="18">
        <f t="shared" si="30"/>
        <v>723120</v>
      </c>
      <c r="M614" s="2" t="s">
        <v>16</v>
      </c>
    </row>
    <row r="615" spans="1:13" x14ac:dyDescent="0.35">
      <c r="A615" t="s">
        <v>608</v>
      </c>
      <c r="B615" t="s">
        <v>7</v>
      </c>
      <c r="C615" s="3" t="s">
        <v>8</v>
      </c>
      <c r="D615" s="4">
        <v>60140</v>
      </c>
      <c r="E615" s="2" t="s">
        <v>16</v>
      </c>
      <c r="F615" s="2" t="s">
        <v>27</v>
      </c>
      <c r="G615" s="15">
        <f>VLOOKUP(C615,'Bonus Rules'!B:G,4,FALSE)</f>
        <v>2.1000000000000001E-2</v>
      </c>
      <c r="H615" s="15">
        <f>VLOOKUP(C615,'Bonus Rules'!B:G,4,)</f>
        <v>2.1000000000000001E-2</v>
      </c>
      <c r="J615" s="10">
        <f t="shared" si="28"/>
        <v>721680</v>
      </c>
      <c r="K615" s="10">
        <f t="shared" si="29"/>
        <v>15155.28</v>
      </c>
      <c r="L615" s="18">
        <f t="shared" si="30"/>
        <v>736835.28</v>
      </c>
      <c r="M615" s="2" t="s">
        <v>16</v>
      </c>
    </row>
    <row r="616" spans="1:13" x14ac:dyDescent="0.35">
      <c r="A616" t="s">
        <v>733</v>
      </c>
      <c r="B616" t="s">
        <v>12</v>
      </c>
      <c r="C616" s="3" t="s">
        <v>13</v>
      </c>
      <c r="D616" s="4">
        <v>60130</v>
      </c>
      <c r="E616" s="2" t="s">
        <v>16</v>
      </c>
      <c r="F616" s="2" t="s">
        <v>27</v>
      </c>
      <c r="G616" s="15">
        <f>VLOOKUP(C616,'Bonus Rules'!B:G,4,FALSE)</f>
        <v>3.5000000000000003E-2</v>
      </c>
      <c r="H616" s="15">
        <f>VLOOKUP(C616,'Bonus Rules'!B:G,4,)</f>
        <v>3.5000000000000003E-2</v>
      </c>
      <c r="J616" s="10">
        <f t="shared" si="28"/>
        <v>721560</v>
      </c>
      <c r="K616" s="10">
        <f t="shared" si="29"/>
        <v>25254.600000000002</v>
      </c>
      <c r="L616" s="18">
        <f t="shared" si="30"/>
        <v>746814.6</v>
      </c>
      <c r="M616" s="2" t="s">
        <v>16</v>
      </c>
    </row>
    <row r="617" spans="1:13" x14ac:dyDescent="0.35">
      <c r="A617" t="s">
        <v>551</v>
      </c>
      <c r="B617" t="s">
        <v>7</v>
      </c>
      <c r="C617" s="3" t="s">
        <v>22</v>
      </c>
      <c r="D617" s="4">
        <v>60010</v>
      </c>
      <c r="E617" s="2" t="s">
        <v>9</v>
      </c>
      <c r="F617" s="2" t="s">
        <v>27</v>
      </c>
      <c r="G617" s="15">
        <f>VLOOKUP(C617,'Bonus Rules'!B:G,4,FALSE)</f>
        <v>2.8000000000000001E-2</v>
      </c>
      <c r="H617" s="15">
        <f>VLOOKUP(C617,'Bonus Rules'!B:G,4,)</f>
        <v>2.8000000000000001E-2</v>
      </c>
      <c r="J617" s="10">
        <f t="shared" si="28"/>
        <v>720120</v>
      </c>
      <c r="K617" s="10">
        <f t="shared" si="29"/>
        <v>20163.36</v>
      </c>
      <c r="L617" s="18">
        <f t="shared" si="30"/>
        <v>740283.36</v>
      </c>
      <c r="M617" s="2" t="s">
        <v>9</v>
      </c>
    </row>
    <row r="618" spans="1:13" x14ac:dyDescent="0.35">
      <c r="A618" t="s">
        <v>674</v>
      </c>
      <c r="B618" t="s">
        <v>7</v>
      </c>
      <c r="C618" s="3" t="s">
        <v>36</v>
      </c>
      <c r="D618" s="4">
        <v>59810</v>
      </c>
      <c r="E618" s="2" t="s">
        <v>9</v>
      </c>
      <c r="F618" s="2" t="s">
        <v>27</v>
      </c>
      <c r="G618" s="15">
        <f>VLOOKUP(C618,'Bonus Rules'!B:G,4,FALSE)</f>
        <v>3.2000000000000001E-2</v>
      </c>
      <c r="H618" s="15">
        <f>VLOOKUP(C618,'Bonus Rules'!B:G,4,)</f>
        <v>3.2000000000000001E-2</v>
      </c>
      <c r="J618" s="10">
        <f t="shared" si="28"/>
        <v>717720</v>
      </c>
      <c r="K618" s="10">
        <f t="shared" si="29"/>
        <v>22967.040000000001</v>
      </c>
      <c r="L618" s="18">
        <f t="shared" si="30"/>
        <v>740687.04</v>
      </c>
      <c r="M618" s="2" t="s">
        <v>9</v>
      </c>
    </row>
    <row r="619" spans="1:13" x14ac:dyDescent="0.35">
      <c r="A619" t="s">
        <v>674</v>
      </c>
      <c r="B619" t="s">
        <v>7</v>
      </c>
      <c r="C619" s="3" t="s">
        <v>36</v>
      </c>
      <c r="D619" s="4">
        <v>59810</v>
      </c>
      <c r="E619" s="2" t="s">
        <v>9</v>
      </c>
      <c r="F619" s="2" t="s">
        <v>14</v>
      </c>
      <c r="G619" s="15">
        <f>VLOOKUP(C619,'Bonus Rules'!B:G,5,FALSE)</f>
        <v>4.1000000000000002E-2</v>
      </c>
      <c r="H619" s="15">
        <f>VLOOKUP(C619,'Bonus Rules'!B:G,5,)</f>
        <v>4.1000000000000002E-2</v>
      </c>
      <c r="J619" s="10">
        <f t="shared" si="28"/>
        <v>717720</v>
      </c>
      <c r="K619" s="10">
        <f t="shared" si="29"/>
        <v>29426.52</v>
      </c>
      <c r="L619" s="18">
        <f t="shared" si="30"/>
        <v>747146.52</v>
      </c>
      <c r="M619" s="2" t="s">
        <v>9</v>
      </c>
    </row>
    <row r="620" spans="1:13" x14ac:dyDescent="0.35">
      <c r="A620" t="s">
        <v>882</v>
      </c>
      <c r="B620" t="s">
        <v>7</v>
      </c>
      <c r="C620" s="3" t="s">
        <v>41</v>
      </c>
      <c r="D620" s="4">
        <v>59670</v>
      </c>
      <c r="E620" s="2" t="s">
        <v>20</v>
      </c>
      <c r="F620" s="2" t="s">
        <v>17</v>
      </c>
      <c r="G620" s="15">
        <v>0</v>
      </c>
      <c r="H620" s="15">
        <v>0</v>
      </c>
      <c r="J620" s="10">
        <f t="shared" si="28"/>
        <v>716040</v>
      </c>
      <c r="K620" s="10">
        <f t="shared" si="29"/>
        <v>0</v>
      </c>
      <c r="L620" s="18">
        <f t="shared" si="30"/>
        <v>716040</v>
      </c>
      <c r="M620" s="2" t="s">
        <v>20</v>
      </c>
    </row>
    <row r="621" spans="1:13" x14ac:dyDescent="0.35">
      <c r="A621" t="s">
        <v>337</v>
      </c>
      <c r="B621" t="s">
        <v>12</v>
      </c>
      <c r="C621" s="3" t="s">
        <v>13</v>
      </c>
      <c r="D621" s="4">
        <v>59610</v>
      </c>
      <c r="E621" s="2" t="s">
        <v>9</v>
      </c>
      <c r="F621" s="2" t="s">
        <v>14</v>
      </c>
      <c r="G621" s="15">
        <f>VLOOKUP(C621,'Bonus Rules'!B:G,5,FALSE)</f>
        <v>4.2999999999999997E-2</v>
      </c>
      <c r="H621" s="15">
        <f>VLOOKUP(C621,'Bonus Rules'!B:G,5,)</f>
        <v>4.2999999999999997E-2</v>
      </c>
      <c r="J621" s="10">
        <f t="shared" si="28"/>
        <v>715320</v>
      </c>
      <c r="K621" s="10">
        <f t="shared" si="29"/>
        <v>30758.76</v>
      </c>
      <c r="L621" s="18">
        <f t="shared" si="30"/>
        <v>746078.76</v>
      </c>
      <c r="M621" s="2" t="s">
        <v>9</v>
      </c>
    </row>
    <row r="622" spans="1:13" x14ac:dyDescent="0.35">
      <c r="A622" t="s">
        <v>917</v>
      </c>
      <c r="B622" t="s">
        <v>12</v>
      </c>
      <c r="C622" s="3" t="s">
        <v>41</v>
      </c>
      <c r="D622" s="4">
        <v>59560</v>
      </c>
      <c r="E622" s="2" t="s">
        <v>20</v>
      </c>
      <c r="F622" s="2" t="s">
        <v>10</v>
      </c>
      <c r="G622" s="15">
        <f>VLOOKUP(C622,'Bonus Rules'!B:G,6,FALSE)</f>
        <v>6.3E-2</v>
      </c>
      <c r="H622" s="15">
        <f>VLOOKUP(C622,'Bonus Rules'!B:G,6,)</f>
        <v>6.3E-2</v>
      </c>
      <c r="J622" s="10">
        <f t="shared" si="28"/>
        <v>714720</v>
      </c>
      <c r="K622" s="10">
        <f t="shared" si="29"/>
        <v>45027.360000000001</v>
      </c>
      <c r="L622" s="18">
        <f t="shared" si="30"/>
        <v>759747.36</v>
      </c>
      <c r="M622" s="2" t="s">
        <v>20</v>
      </c>
    </row>
    <row r="623" spans="1:13" x14ac:dyDescent="0.35">
      <c r="A623" t="s">
        <v>444</v>
      </c>
      <c r="B623" t="s">
        <v>12</v>
      </c>
      <c r="C623" s="3" t="s">
        <v>26</v>
      </c>
      <c r="D623" s="4">
        <v>59550</v>
      </c>
      <c r="E623" s="2" t="s">
        <v>16</v>
      </c>
      <c r="F623" s="2" t="s">
        <v>27</v>
      </c>
      <c r="G623" s="15">
        <f>VLOOKUP(C623,'Bonus Rules'!B:G,4,FALSE)</f>
        <v>2.7E-2</v>
      </c>
      <c r="H623" s="15">
        <f>VLOOKUP(C623,'Bonus Rules'!B:G,4,)</f>
        <v>2.7E-2</v>
      </c>
      <c r="J623" s="10">
        <f t="shared" si="28"/>
        <v>714600</v>
      </c>
      <c r="K623" s="10">
        <f t="shared" si="29"/>
        <v>19294.2</v>
      </c>
      <c r="L623" s="18">
        <f t="shared" si="30"/>
        <v>733894.2</v>
      </c>
      <c r="M623" s="2" t="s">
        <v>16</v>
      </c>
    </row>
    <row r="624" spans="1:13" x14ac:dyDescent="0.35">
      <c r="A624" t="s">
        <v>526</v>
      </c>
      <c r="B624" t="s">
        <v>12</v>
      </c>
      <c r="C624" s="3" t="s">
        <v>49</v>
      </c>
      <c r="D624" s="4">
        <v>59430</v>
      </c>
      <c r="E624" s="2" t="s">
        <v>9</v>
      </c>
      <c r="F624" s="2" t="s">
        <v>27</v>
      </c>
      <c r="G624" s="15">
        <f>VLOOKUP(C624,'Bonus Rules'!B:G,4,FALSE)</f>
        <v>3.3000000000000002E-2</v>
      </c>
      <c r="H624" s="15">
        <f>VLOOKUP(C624,'Bonus Rules'!B:G,4,)</f>
        <v>3.3000000000000002E-2</v>
      </c>
      <c r="J624" s="10">
        <f t="shared" si="28"/>
        <v>713160</v>
      </c>
      <c r="K624" s="10">
        <f t="shared" si="29"/>
        <v>23534.280000000002</v>
      </c>
      <c r="L624" s="18">
        <f t="shared" si="30"/>
        <v>736694.28</v>
      </c>
      <c r="M624" s="2" t="s">
        <v>9</v>
      </c>
    </row>
    <row r="625" spans="1:13" x14ac:dyDescent="0.35">
      <c r="A625" t="s">
        <v>628</v>
      </c>
      <c r="B625" t="s">
        <v>7</v>
      </c>
      <c r="C625" s="3" t="s">
        <v>8</v>
      </c>
      <c r="D625" s="4">
        <v>59430</v>
      </c>
      <c r="E625" s="2" t="s">
        <v>9</v>
      </c>
      <c r="F625" s="2" t="s">
        <v>27</v>
      </c>
      <c r="G625" s="15">
        <f>VLOOKUP(C625,'Bonus Rules'!B:G,4,FALSE)</f>
        <v>2.1000000000000001E-2</v>
      </c>
      <c r="H625" s="15">
        <f>VLOOKUP(C625,'Bonus Rules'!B:G,4,)</f>
        <v>2.1000000000000001E-2</v>
      </c>
      <c r="J625" s="10">
        <f t="shared" si="28"/>
        <v>713160</v>
      </c>
      <c r="K625" s="10">
        <f t="shared" si="29"/>
        <v>14976.36</v>
      </c>
      <c r="L625" s="18">
        <f t="shared" si="30"/>
        <v>728136.36</v>
      </c>
      <c r="M625" s="2" t="s">
        <v>9</v>
      </c>
    </row>
    <row r="626" spans="1:13" x14ac:dyDescent="0.35">
      <c r="A626" t="s">
        <v>526</v>
      </c>
      <c r="B626" t="s">
        <v>12</v>
      </c>
      <c r="C626" s="3" t="s">
        <v>49</v>
      </c>
      <c r="D626" s="4">
        <v>59430</v>
      </c>
      <c r="E626" s="2" t="s">
        <v>16</v>
      </c>
      <c r="F626" s="2" t="s">
        <v>27</v>
      </c>
      <c r="G626" s="15">
        <f>VLOOKUP(C626,'Bonus Rules'!B:G,4,FALSE)</f>
        <v>3.3000000000000002E-2</v>
      </c>
      <c r="H626" s="15">
        <f>VLOOKUP(C626,'Bonus Rules'!B:G,4,)</f>
        <v>3.3000000000000002E-2</v>
      </c>
      <c r="J626" s="10">
        <f t="shared" si="28"/>
        <v>713160</v>
      </c>
      <c r="K626" s="10">
        <f t="shared" si="29"/>
        <v>23534.280000000002</v>
      </c>
      <c r="L626" s="18">
        <f t="shared" si="30"/>
        <v>736694.28</v>
      </c>
      <c r="M626" s="2" t="s">
        <v>16</v>
      </c>
    </row>
    <row r="627" spans="1:13" x14ac:dyDescent="0.35">
      <c r="A627" t="s">
        <v>570</v>
      </c>
      <c r="B627" t="s">
        <v>7</v>
      </c>
      <c r="C627" s="3" t="s">
        <v>41</v>
      </c>
      <c r="D627" s="4">
        <v>59300</v>
      </c>
      <c r="E627" s="2" t="s">
        <v>20</v>
      </c>
      <c r="F627" s="2" t="s">
        <v>14</v>
      </c>
      <c r="G627" s="15">
        <f>VLOOKUP(C627,'Bonus Rules'!B:G,5,FALSE)</f>
        <v>5.8999999999999997E-2</v>
      </c>
      <c r="H627" s="15">
        <f>VLOOKUP(C627,'Bonus Rules'!B:G,5,)</f>
        <v>5.8999999999999997E-2</v>
      </c>
      <c r="J627" s="10">
        <f t="shared" si="28"/>
        <v>711600</v>
      </c>
      <c r="K627" s="10">
        <f t="shared" si="29"/>
        <v>41984.399999999994</v>
      </c>
      <c r="L627" s="18">
        <f t="shared" si="30"/>
        <v>753584.4</v>
      </c>
      <c r="M627" s="2" t="s">
        <v>20</v>
      </c>
    </row>
    <row r="628" spans="1:13" x14ac:dyDescent="0.35">
      <c r="A628" t="s">
        <v>453</v>
      </c>
      <c r="B628" t="s">
        <v>7</v>
      </c>
      <c r="C628" s="3" t="s">
        <v>22</v>
      </c>
      <c r="D628" s="4">
        <v>59260</v>
      </c>
      <c r="E628" s="2" t="s">
        <v>9</v>
      </c>
      <c r="F628" s="2" t="s">
        <v>23</v>
      </c>
      <c r="G628" s="15">
        <f>VLOOKUP(C628,'Bonus Rules'!B:G,3,FALSE)</f>
        <v>0.01</v>
      </c>
      <c r="H628" s="15">
        <f>VLOOKUP(C628,'Bonus Rules'!B:G,3,)</f>
        <v>0.01</v>
      </c>
      <c r="J628" s="10">
        <f t="shared" si="28"/>
        <v>711120</v>
      </c>
      <c r="K628" s="10">
        <f t="shared" si="29"/>
        <v>7111.2</v>
      </c>
      <c r="L628" s="18">
        <f t="shared" si="30"/>
        <v>718231.2</v>
      </c>
      <c r="M628" s="2" t="s">
        <v>9</v>
      </c>
    </row>
    <row r="629" spans="1:13" x14ac:dyDescent="0.35">
      <c r="A629" t="s">
        <v>821</v>
      </c>
      <c r="B629" t="s">
        <v>7</v>
      </c>
      <c r="C629" s="3" t="s">
        <v>30</v>
      </c>
      <c r="D629" s="4">
        <v>58960</v>
      </c>
      <c r="E629" s="2" t="s">
        <v>9</v>
      </c>
      <c r="F629" s="2" t="s">
        <v>27</v>
      </c>
      <c r="G629" s="15">
        <f>VLOOKUP(C629,'Bonus Rules'!B:G,4,FALSE)</f>
        <v>2.3E-2</v>
      </c>
      <c r="H629" s="15">
        <f>VLOOKUP(C629,'Bonus Rules'!B:G,4,)</f>
        <v>2.3E-2</v>
      </c>
      <c r="J629" s="10">
        <f t="shared" si="28"/>
        <v>707520</v>
      </c>
      <c r="K629" s="10">
        <f t="shared" si="29"/>
        <v>16272.96</v>
      </c>
      <c r="L629" s="18">
        <f t="shared" si="30"/>
        <v>723792.96</v>
      </c>
      <c r="M629" s="2" t="s">
        <v>9</v>
      </c>
    </row>
    <row r="630" spans="1:13" x14ac:dyDescent="0.35">
      <c r="A630" t="s">
        <v>699</v>
      </c>
      <c r="B630" t="s">
        <v>12</v>
      </c>
      <c r="C630" s="3" t="s">
        <v>22</v>
      </c>
      <c r="D630" s="4">
        <v>58940</v>
      </c>
      <c r="E630" s="2" t="s">
        <v>20</v>
      </c>
      <c r="F630" s="2" t="s">
        <v>27</v>
      </c>
      <c r="G630" s="15">
        <f>VLOOKUP(C630,'Bonus Rules'!B:G,4,FALSE)</f>
        <v>2.8000000000000001E-2</v>
      </c>
      <c r="H630" s="15">
        <f>VLOOKUP(C630,'Bonus Rules'!B:G,4,)</f>
        <v>2.8000000000000001E-2</v>
      </c>
      <c r="J630" s="10">
        <f t="shared" si="28"/>
        <v>707280</v>
      </c>
      <c r="K630" s="10">
        <f t="shared" si="29"/>
        <v>19803.84</v>
      </c>
      <c r="L630" s="18">
        <f t="shared" si="30"/>
        <v>727083.84</v>
      </c>
      <c r="M630" s="2" t="s">
        <v>20</v>
      </c>
    </row>
    <row r="631" spans="1:13" x14ac:dyDescent="0.35">
      <c r="A631" t="s">
        <v>699</v>
      </c>
      <c r="B631" t="s">
        <v>12</v>
      </c>
      <c r="C631" s="3" t="s">
        <v>22</v>
      </c>
      <c r="D631" s="4">
        <v>58940</v>
      </c>
      <c r="E631" s="2" t="s">
        <v>20</v>
      </c>
      <c r="F631" s="2" t="s">
        <v>27</v>
      </c>
      <c r="G631" s="15">
        <f>VLOOKUP(C631,'Bonus Rules'!B:G,4,FALSE)</f>
        <v>2.8000000000000001E-2</v>
      </c>
      <c r="H631" s="15">
        <f>VLOOKUP(C631,'Bonus Rules'!B:G,4,)</f>
        <v>2.8000000000000001E-2</v>
      </c>
      <c r="J631" s="10">
        <f t="shared" si="28"/>
        <v>707280</v>
      </c>
      <c r="K631" s="10">
        <f t="shared" si="29"/>
        <v>19803.84</v>
      </c>
      <c r="L631" s="18">
        <f t="shared" si="30"/>
        <v>727083.84</v>
      </c>
      <c r="M631" s="2" t="s">
        <v>20</v>
      </c>
    </row>
    <row r="632" spans="1:13" x14ac:dyDescent="0.35">
      <c r="A632" t="s">
        <v>446</v>
      </c>
      <c r="B632" t="s">
        <v>984</v>
      </c>
      <c r="C632" s="3" t="s">
        <v>22</v>
      </c>
      <c r="D632" s="4">
        <v>58850</v>
      </c>
      <c r="E632" s="2" t="s">
        <v>9</v>
      </c>
      <c r="F632" s="2" t="s">
        <v>23</v>
      </c>
      <c r="G632" s="15">
        <f>VLOOKUP(C632,'Bonus Rules'!B:G,3,FALSE)</f>
        <v>0.01</v>
      </c>
      <c r="H632" s="15">
        <f>VLOOKUP(C632,'Bonus Rules'!B:G,3,)</f>
        <v>0.01</v>
      </c>
      <c r="J632" s="10">
        <f t="shared" si="28"/>
        <v>706200</v>
      </c>
      <c r="K632" s="10">
        <f t="shared" si="29"/>
        <v>7062</v>
      </c>
      <c r="L632" s="18">
        <f t="shared" si="30"/>
        <v>713262</v>
      </c>
      <c r="M632" s="2" t="s">
        <v>9</v>
      </c>
    </row>
    <row r="633" spans="1:13" x14ac:dyDescent="0.35">
      <c r="A633" t="s">
        <v>126</v>
      </c>
      <c r="B633" t="s">
        <v>7</v>
      </c>
      <c r="C633" s="3" t="s">
        <v>22</v>
      </c>
      <c r="D633" s="4">
        <v>58840</v>
      </c>
      <c r="E633" s="2" t="s">
        <v>16</v>
      </c>
      <c r="F633" s="2" t="s">
        <v>27</v>
      </c>
      <c r="G633" s="15">
        <f>VLOOKUP(C633,'Bonus Rules'!B:G,4,FALSE)</f>
        <v>2.8000000000000001E-2</v>
      </c>
      <c r="H633" s="15">
        <f>VLOOKUP(C633,'Bonus Rules'!B:G,4,)</f>
        <v>2.8000000000000001E-2</v>
      </c>
      <c r="J633" s="10">
        <f t="shared" si="28"/>
        <v>706080</v>
      </c>
      <c r="K633" s="10">
        <f t="shared" si="29"/>
        <v>19770.240000000002</v>
      </c>
      <c r="L633" s="18">
        <f t="shared" si="30"/>
        <v>725850.24</v>
      </c>
      <c r="M633" s="2" t="s">
        <v>16</v>
      </c>
    </row>
    <row r="634" spans="1:13" x14ac:dyDescent="0.35">
      <c r="A634" t="s">
        <v>765</v>
      </c>
      <c r="B634" t="s">
        <v>12</v>
      </c>
      <c r="C634" s="3" t="s">
        <v>33</v>
      </c>
      <c r="D634" s="4">
        <v>58830</v>
      </c>
      <c r="E634" s="2" t="s">
        <v>16</v>
      </c>
      <c r="F634" s="2" t="s">
        <v>23</v>
      </c>
      <c r="G634" s="15">
        <f>VLOOKUP(C634,'Bonus Rules'!B:G,3,FALSE)</f>
        <v>1.7999999999999999E-2</v>
      </c>
      <c r="H634" s="15">
        <f>VLOOKUP(C634,'Bonus Rules'!B:G,3,)</f>
        <v>1.7999999999999999E-2</v>
      </c>
      <c r="J634" s="10">
        <f t="shared" si="28"/>
        <v>705960</v>
      </c>
      <c r="K634" s="10">
        <f t="shared" si="29"/>
        <v>12707.279999999999</v>
      </c>
      <c r="L634" s="18">
        <f t="shared" si="30"/>
        <v>718667.28</v>
      </c>
      <c r="M634" s="2" t="s">
        <v>16</v>
      </c>
    </row>
    <row r="635" spans="1:13" x14ac:dyDescent="0.35">
      <c r="A635" t="s">
        <v>943</v>
      </c>
      <c r="B635" t="s">
        <v>12</v>
      </c>
      <c r="C635" s="3" t="s">
        <v>41</v>
      </c>
      <c r="D635" s="4">
        <v>58740</v>
      </c>
      <c r="E635" s="2" t="s">
        <v>20</v>
      </c>
      <c r="F635" s="2" t="s">
        <v>17</v>
      </c>
      <c r="G635" s="15">
        <v>0</v>
      </c>
      <c r="H635" s="15">
        <v>0</v>
      </c>
      <c r="J635" s="10">
        <f t="shared" si="28"/>
        <v>704880</v>
      </c>
      <c r="K635" s="10">
        <f t="shared" si="29"/>
        <v>0</v>
      </c>
      <c r="L635" s="18">
        <f t="shared" si="30"/>
        <v>704880</v>
      </c>
      <c r="M635" s="2" t="s">
        <v>20</v>
      </c>
    </row>
    <row r="636" spans="1:13" x14ac:dyDescent="0.35">
      <c r="A636" t="s">
        <v>394</v>
      </c>
      <c r="B636" t="s">
        <v>12</v>
      </c>
      <c r="C636" s="3" t="s">
        <v>49</v>
      </c>
      <c r="D636" s="4">
        <v>58400</v>
      </c>
      <c r="E636" s="2" t="s">
        <v>9</v>
      </c>
      <c r="F636" s="2" t="s">
        <v>27</v>
      </c>
      <c r="G636" s="15">
        <f>VLOOKUP(C636,'Bonus Rules'!B:G,4,FALSE)</f>
        <v>3.3000000000000002E-2</v>
      </c>
      <c r="H636" s="15">
        <f>VLOOKUP(C636,'Bonus Rules'!B:G,4,)</f>
        <v>3.3000000000000002E-2</v>
      </c>
      <c r="J636" s="10">
        <f t="shared" si="28"/>
        <v>700800</v>
      </c>
      <c r="K636" s="10">
        <f t="shared" si="29"/>
        <v>23126.400000000001</v>
      </c>
      <c r="L636" s="18">
        <f t="shared" si="30"/>
        <v>723926.4</v>
      </c>
      <c r="M636" s="2" t="s">
        <v>9</v>
      </c>
    </row>
    <row r="637" spans="1:13" x14ac:dyDescent="0.35">
      <c r="A637" t="s">
        <v>635</v>
      </c>
      <c r="B637" t="s">
        <v>12</v>
      </c>
      <c r="C637" s="3" t="s">
        <v>8</v>
      </c>
      <c r="D637" s="4">
        <v>58370</v>
      </c>
      <c r="E637" s="2" t="s">
        <v>20</v>
      </c>
      <c r="F637" s="2" t="s">
        <v>14</v>
      </c>
      <c r="G637" s="15">
        <f>VLOOKUP(C637,'Bonus Rules'!B:G,5,FALSE)</f>
        <v>5.0999999999999997E-2</v>
      </c>
      <c r="H637" s="15">
        <f>VLOOKUP(C637,'Bonus Rules'!B:G,5,)</f>
        <v>5.0999999999999997E-2</v>
      </c>
      <c r="J637" s="10">
        <f t="shared" si="28"/>
        <v>700440</v>
      </c>
      <c r="K637" s="10">
        <f t="shared" si="29"/>
        <v>35722.439999999995</v>
      </c>
      <c r="L637" s="18">
        <f t="shared" si="30"/>
        <v>736162.44</v>
      </c>
      <c r="M637" s="2" t="s">
        <v>20</v>
      </c>
    </row>
    <row r="638" spans="1:13" x14ac:dyDescent="0.35">
      <c r="A638" t="s">
        <v>405</v>
      </c>
      <c r="B638" t="s">
        <v>12</v>
      </c>
      <c r="C638" s="3" t="s">
        <v>19</v>
      </c>
      <c r="D638" s="4">
        <v>58280</v>
      </c>
      <c r="E638" s="2" t="s">
        <v>16</v>
      </c>
      <c r="F638" s="2" t="s">
        <v>27</v>
      </c>
      <c r="G638" s="15">
        <f>VLOOKUP(C638,'Bonus Rules'!B:G,4,FALSE)</f>
        <v>2.1000000000000001E-2</v>
      </c>
      <c r="H638" s="15">
        <f>VLOOKUP(C638,'Bonus Rules'!B:G,4,)</f>
        <v>2.1000000000000001E-2</v>
      </c>
      <c r="J638" s="10">
        <f t="shared" si="28"/>
        <v>699360</v>
      </c>
      <c r="K638" s="10">
        <f t="shared" si="29"/>
        <v>14686.560000000001</v>
      </c>
      <c r="L638" s="18">
        <f t="shared" si="30"/>
        <v>714046.56</v>
      </c>
      <c r="M638" s="2" t="s">
        <v>16</v>
      </c>
    </row>
    <row r="639" spans="1:13" x14ac:dyDescent="0.35">
      <c r="A639" t="s">
        <v>736</v>
      </c>
      <c r="B639" t="s">
        <v>7</v>
      </c>
      <c r="C639" s="3" t="s">
        <v>65</v>
      </c>
      <c r="D639" s="4">
        <v>58260</v>
      </c>
      <c r="E639" s="2" t="s">
        <v>16</v>
      </c>
      <c r="F639" s="2" t="s">
        <v>27</v>
      </c>
      <c r="G639" s="15">
        <f>VLOOKUP(C639,'Bonus Rules'!B:G,4,FALSE)</f>
        <v>3.5000000000000003E-2</v>
      </c>
      <c r="H639" s="15">
        <f>VLOOKUP(C639,'Bonus Rules'!B:G,4,)</f>
        <v>3.5000000000000003E-2</v>
      </c>
      <c r="J639" s="10">
        <f t="shared" si="28"/>
        <v>699120</v>
      </c>
      <c r="K639" s="10">
        <f t="shared" si="29"/>
        <v>24469.200000000001</v>
      </c>
      <c r="L639" s="18">
        <f t="shared" si="30"/>
        <v>723589.2</v>
      </c>
      <c r="M639" s="2" t="s">
        <v>16</v>
      </c>
    </row>
    <row r="640" spans="1:13" x14ac:dyDescent="0.35">
      <c r="A640" t="s">
        <v>148</v>
      </c>
      <c r="B640" t="s">
        <v>7</v>
      </c>
      <c r="C640" s="3" t="s">
        <v>30</v>
      </c>
      <c r="D640" s="4">
        <v>58130</v>
      </c>
      <c r="E640" s="2" t="s">
        <v>20</v>
      </c>
      <c r="F640" s="2" t="s">
        <v>27</v>
      </c>
      <c r="G640" s="15">
        <f>VLOOKUP(C640,'Bonus Rules'!B:G,4,FALSE)</f>
        <v>2.3E-2</v>
      </c>
      <c r="H640" s="15">
        <f>VLOOKUP(C640,'Bonus Rules'!B:G,4,)</f>
        <v>2.3E-2</v>
      </c>
      <c r="J640" s="10">
        <f t="shared" si="28"/>
        <v>697560</v>
      </c>
      <c r="K640" s="10">
        <f t="shared" si="29"/>
        <v>16043.88</v>
      </c>
      <c r="L640" s="18">
        <f t="shared" si="30"/>
        <v>713603.88</v>
      </c>
      <c r="M640" s="2" t="s">
        <v>20</v>
      </c>
    </row>
    <row r="641" spans="1:13" x14ac:dyDescent="0.35">
      <c r="A641" t="s">
        <v>878</v>
      </c>
      <c r="B641" t="s">
        <v>12</v>
      </c>
      <c r="C641" s="3" t="s">
        <v>49</v>
      </c>
      <c r="D641" s="4">
        <v>58100</v>
      </c>
      <c r="E641" s="2" t="s">
        <v>20</v>
      </c>
      <c r="F641" s="2" t="s">
        <v>10</v>
      </c>
      <c r="G641" s="15">
        <f>VLOOKUP(C641,'Bonus Rules'!B:G,6,FALSE)</f>
        <v>8.4000000000000005E-2</v>
      </c>
      <c r="H641" s="15">
        <f>VLOOKUP(C641,'Bonus Rules'!B:G,6,)</f>
        <v>8.4000000000000005E-2</v>
      </c>
      <c r="J641" s="10">
        <f t="shared" si="28"/>
        <v>697200</v>
      </c>
      <c r="K641" s="10">
        <f t="shared" si="29"/>
        <v>58564.800000000003</v>
      </c>
      <c r="L641" s="18">
        <f t="shared" si="30"/>
        <v>755764.8</v>
      </c>
      <c r="M641" s="2" t="s">
        <v>20</v>
      </c>
    </row>
    <row r="642" spans="1:13" x14ac:dyDescent="0.35">
      <c r="A642" t="s">
        <v>569</v>
      </c>
      <c r="B642" t="s">
        <v>7</v>
      </c>
      <c r="C642" s="3" t="s">
        <v>26</v>
      </c>
      <c r="D642" s="4">
        <v>58030</v>
      </c>
      <c r="E642" s="2" t="s">
        <v>20</v>
      </c>
      <c r="F642" s="2" t="s">
        <v>14</v>
      </c>
      <c r="G642" s="15">
        <f>VLOOKUP(C642,'Bonus Rules'!B:G,5,FALSE)</f>
        <v>5.3999999999999999E-2</v>
      </c>
      <c r="H642" s="15">
        <f>VLOOKUP(C642,'Bonus Rules'!B:G,5,)</f>
        <v>5.3999999999999999E-2</v>
      </c>
      <c r="J642" s="10">
        <f t="shared" si="28"/>
        <v>696360</v>
      </c>
      <c r="K642" s="10">
        <f t="shared" si="29"/>
        <v>37603.440000000002</v>
      </c>
      <c r="L642" s="18">
        <f t="shared" si="30"/>
        <v>733963.44</v>
      </c>
      <c r="M642" s="2" t="s">
        <v>20</v>
      </c>
    </row>
    <row r="643" spans="1:13" x14ac:dyDescent="0.35">
      <c r="A643" t="s">
        <v>572</v>
      </c>
      <c r="B643" t="s">
        <v>7</v>
      </c>
      <c r="C643" s="3" t="s">
        <v>52</v>
      </c>
      <c r="D643" s="4">
        <v>57930</v>
      </c>
      <c r="E643" s="2" t="s">
        <v>16</v>
      </c>
      <c r="F643" s="2" t="s">
        <v>10</v>
      </c>
      <c r="G643" s="15">
        <f>VLOOKUP(C643,'Bonus Rules'!B:G,6,FALSE)</f>
        <v>7.0999999999999994E-2</v>
      </c>
      <c r="H643" s="15">
        <f>VLOOKUP(C643,'Bonus Rules'!B:G,6,)</f>
        <v>7.0999999999999994E-2</v>
      </c>
      <c r="J643" s="10">
        <f t="shared" ref="J643:J706" si="31">D643*12</f>
        <v>695160</v>
      </c>
      <c r="K643" s="10">
        <f t="shared" ref="K643:K706" si="32">J643*G643</f>
        <v>49356.359999999993</v>
      </c>
      <c r="L643" s="18">
        <f t="shared" ref="L643:L706" si="33">J643+K643</f>
        <v>744516.36</v>
      </c>
      <c r="M643" s="2" t="s">
        <v>16</v>
      </c>
    </row>
    <row r="644" spans="1:13" x14ac:dyDescent="0.35">
      <c r="A644" t="s">
        <v>260</v>
      </c>
      <c r="B644" t="s">
        <v>7</v>
      </c>
      <c r="C644" s="3" t="s">
        <v>19</v>
      </c>
      <c r="D644" s="4">
        <v>57910</v>
      </c>
      <c r="E644" s="2" t="s">
        <v>20</v>
      </c>
      <c r="F644" s="2" t="s">
        <v>27</v>
      </c>
      <c r="G644" s="15">
        <f>VLOOKUP(C644,'Bonus Rules'!B:G,4,FALSE)</f>
        <v>2.1000000000000001E-2</v>
      </c>
      <c r="H644" s="15">
        <f>VLOOKUP(C644,'Bonus Rules'!B:G,4,)</f>
        <v>2.1000000000000001E-2</v>
      </c>
      <c r="J644" s="10">
        <f t="shared" si="31"/>
        <v>694920</v>
      </c>
      <c r="K644" s="10">
        <f t="shared" si="32"/>
        <v>14593.320000000002</v>
      </c>
      <c r="L644" s="18">
        <f t="shared" si="33"/>
        <v>709513.32</v>
      </c>
      <c r="M644" s="2" t="s">
        <v>20</v>
      </c>
    </row>
    <row r="645" spans="1:13" x14ac:dyDescent="0.35">
      <c r="A645" t="s">
        <v>841</v>
      </c>
      <c r="B645" t="s">
        <v>12</v>
      </c>
      <c r="C645" s="3" t="s">
        <v>26</v>
      </c>
      <c r="D645" s="4">
        <v>57820</v>
      </c>
      <c r="E645" s="2" t="s">
        <v>20</v>
      </c>
      <c r="F645" s="2" t="s">
        <v>27</v>
      </c>
      <c r="G645" s="15">
        <f>VLOOKUP(C645,'Bonus Rules'!B:G,4,FALSE)</f>
        <v>2.7E-2</v>
      </c>
      <c r="H645" s="15">
        <f>VLOOKUP(C645,'Bonus Rules'!B:G,4,)</f>
        <v>2.7E-2</v>
      </c>
      <c r="J645" s="10">
        <f t="shared" si="31"/>
        <v>693840</v>
      </c>
      <c r="K645" s="10">
        <f t="shared" si="32"/>
        <v>18733.68</v>
      </c>
      <c r="L645" s="18">
        <f t="shared" si="33"/>
        <v>712573.68</v>
      </c>
      <c r="M645" s="2" t="s">
        <v>20</v>
      </c>
    </row>
    <row r="646" spans="1:13" x14ac:dyDescent="0.35">
      <c r="A646" t="s">
        <v>143</v>
      </c>
      <c r="B646" t="s">
        <v>12</v>
      </c>
      <c r="C646" s="3" t="s">
        <v>49</v>
      </c>
      <c r="D646" s="4">
        <v>57750</v>
      </c>
      <c r="E646" s="2" t="s">
        <v>16</v>
      </c>
      <c r="F646" s="2" t="s">
        <v>27</v>
      </c>
      <c r="G646" s="15">
        <f>VLOOKUP(C646,'Bonus Rules'!B:G,4,FALSE)</f>
        <v>3.3000000000000002E-2</v>
      </c>
      <c r="H646" s="15">
        <f>VLOOKUP(C646,'Bonus Rules'!B:G,4,)</f>
        <v>3.3000000000000002E-2</v>
      </c>
      <c r="J646" s="10">
        <f t="shared" si="31"/>
        <v>693000</v>
      </c>
      <c r="K646" s="10">
        <f t="shared" si="32"/>
        <v>22869</v>
      </c>
      <c r="L646" s="18">
        <f t="shared" si="33"/>
        <v>715869</v>
      </c>
      <c r="M646" s="2" t="s">
        <v>16</v>
      </c>
    </row>
    <row r="647" spans="1:13" x14ac:dyDescent="0.35">
      <c r="A647" t="s">
        <v>905</v>
      </c>
      <c r="B647" t="s">
        <v>12</v>
      </c>
      <c r="C647" s="3" t="s">
        <v>65</v>
      </c>
      <c r="D647" s="4">
        <v>57640</v>
      </c>
      <c r="E647" s="2" t="s">
        <v>16</v>
      </c>
      <c r="F647" s="2" t="s">
        <v>27</v>
      </c>
      <c r="G647" s="15">
        <f>VLOOKUP(C647,'Bonus Rules'!B:G,4,FALSE)</f>
        <v>3.5000000000000003E-2</v>
      </c>
      <c r="H647" s="15">
        <f>VLOOKUP(C647,'Bonus Rules'!B:G,4,)</f>
        <v>3.5000000000000003E-2</v>
      </c>
      <c r="J647" s="10">
        <f t="shared" si="31"/>
        <v>691680</v>
      </c>
      <c r="K647" s="10">
        <f t="shared" si="32"/>
        <v>24208.800000000003</v>
      </c>
      <c r="L647" s="18">
        <f t="shared" si="33"/>
        <v>715888.8</v>
      </c>
      <c r="M647" s="2" t="s">
        <v>16</v>
      </c>
    </row>
    <row r="648" spans="1:13" x14ac:dyDescent="0.35">
      <c r="A648" t="s">
        <v>476</v>
      </c>
      <c r="B648" t="s">
        <v>7</v>
      </c>
      <c r="C648" s="3" t="s">
        <v>19</v>
      </c>
      <c r="D648" s="4">
        <v>57620</v>
      </c>
      <c r="E648" s="2" t="s">
        <v>9</v>
      </c>
      <c r="F648" s="2" t="s">
        <v>50</v>
      </c>
      <c r="G648" s="15">
        <f>VLOOKUP(C648,'Bonus Rules'!B:G,2,FALSE)</f>
        <v>5.0000000000000001E-3</v>
      </c>
      <c r="H648" s="15">
        <f>VLOOKUP(C648,'Bonus Rules'!B:G,2,)</f>
        <v>5.0000000000000001E-3</v>
      </c>
      <c r="J648" s="10">
        <f t="shared" si="31"/>
        <v>691440</v>
      </c>
      <c r="K648" s="10">
        <f t="shared" si="32"/>
        <v>3457.2000000000003</v>
      </c>
      <c r="L648" s="18">
        <f t="shared" si="33"/>
        <v>694897.2</v>
      </c>
      <c r="M648" s="2" t="s">
        <v>9</v>
      </c>
    </row>
    <row r="649" spans="1:13" x14ac:dyDescent="0.35">
      <c r="A649" t="s">
        <v>476</v>
      </c>
      <c r="B649" t="s">
        <v>7</v>
      </c>
      <c r="C649" s="3" t="s">
        <v>19</v>
      </c>
      <c r="D649" s="4">
        <v>57620</v>
      </c>
      <c r="E649" s="2" t="s">
        <v>16</v>
      </c>
      <c r="F649" s="2" t="s">
        <v>14</v>
      </c>
      <c r="G649" s="15">
        <f>VLOOKUP(C649,'Bonus Rules'!B:G,5,FALSE)</f>
        <v>5.3999999999999999E-2</v>
      </c>
      <c r="H649" s="15">
        <f>VLOOKUP(C649,'Bonus Rules'!B:G,5,)</f>
        <v>5.3999999999999999E-2</v>
      </c>
      <c r="J649" s="10">
        <f t="shared" si="31"/>
        <v>691440</v>
      </c>
      <c r="K649" s="10">
        <f t="shared" si="32"/>
        <v>37337.760000000002</v>
      </c>
      <c r="L649" s="18">
        <f t="shared" si="33"/>
        <v>728777.76</v>
      </c>
      <c r="M649" s="2" t="s">
        <v>16</v>
      </c>
    </row>
    <row r="650" spans="1:13" x14ac:dyDescent="0.35">
      <c r="A650" t="s">
        <v>81</v>
      </c>
      <c r="B650" t="s">
        <v>7</v>
      </c>
      <c r="C650" s="3" t="s">
        <v>13</v>
      </c>
      <c r="D650" s="4">
        <v>57350</v>
      </c>
      <c r="E650" s="2" t="s">
        <v>20</v>
      </c>
      <c r="F650" s="2" t="s">
        <v>14</v>
      </c>
      <c r="G650" s="15">
        <f>VLOOKUP(C650,'Bonus Rules'!B:G,5,FALSE)</f>
        <v>4.2999999999999997E-2</v>
      </c>
      <c r="H650" s="15">
        <f>VLOOKUP(C650,'Bonus Rules'!B:G,5,)</f>
        <v>4.2999999999999997E-2</v>
      </c>
      <c r="J650" s="10">
        <f t="shared" si="31"/>
        <v>688200</v>
      </c>
      <c r="K650" s="10">
        <f t="shared" si="32"/>
        <v>29592.6</v>
      </c>
      <c r="L650" s="18">
        <f t="shared" si="33"/>
        <v>717792.6</v>
      </c>
      <c r="M650" s="2" t="s">
        <v>20</v>
      </c>
    </row>
    <row r="651" spans="1:13" x14ac:dyDescent="0.35">
      <c r="A651" t="s">
        <v>442</v>
      </c>
      <c r="B651" t="s">
        <v>7</v>
      </c>
      <c r="C651" s="3" t="s">
        <v>26</v>
      </c>
      <c r="D651" s="4">
        <v>57090</v>
      </c>
      <c r="E651" s="2" t="s">
        <v>20</v>
      </c>
      <c r="F651" s="2" t="s">
        <v>50</v>
      </c>
      <c r="G651" s="15">
        <f>VLOOKUP(C651,'Bonus Rules'!B:G,2,FALSE)</f>
        <v>5.0000000000000001E-3</v>
      </c>
      <c r="H651" s="15">
        <f>VLOOKUP(C651,'Bonus Rules'!B:G,2,)</f>
        <v>5.0000000000000001E-3</v>
      </c>
      <c r="J651" s="10">
        <f t="shared" si="31"/>
        <v>685080</v>
      </c>
      <c r="K651" s="10">
        <f t="shared" si="32"/>
        <v>3425.4</v>
      </c>
      <c r="L651" s="18">
        <f t="shared" si="33"/>
        <v>688505.4</v>
      </c>
      <c r="M651" s="2" t="s">
        <v>20</v>
      </c>
    </row>
    <row r="652" spans="1:13" x14ac:dyDescent="0.35">
      <c r="A652" t="s">
        <v>171</v>
      </c>
      <c r="B652" t="s">
        <v>12</v>
      </c>
      <c r="C652" s="3" t="s">
        <v>30</v>
      </c>
      <c r="D652" s="4">
        <v>57080</v>
      </c>
      <c r="E652" s="2" t="s">
        <v>16</v>
      </c>
      <c r="F652" s="2" t="s">
        <v>27</v>
      </c>
      <c r="G652" s="15">
        <f>VLOOKUP(C652,'Bonus Rules'!B:G,4,FALSE)</f>
        <v>2.3E-2</v>
      </c>
      <c r="H652" s="15">
        <f>VLOOKUP(C652,'Bonus Rules'!B:G,4,)</f>
        <v>2.3E-2</v>
      </c>
      <c r="J652" s="10">
        <f t="shared" si="31"/>
        <v>684960</v>
      </c>
      <c r="K652" s="10">
        <f t="shared" si="32"/>
        <v>15754.08</v>
      </c>
      <c r="L652" s="18">
        <f t="shared" si="33"/>
        <v>700714.08</v>
      </c>
      <c r="M652" s="2" t="s">
        <v>16</v>
      </c>
    </row>
    <row r="653" spans="1:13" x14ac:dyDescent="0.35">
      <c r="A653" t="s">
        <v>194</v>
      </c>
      <c r="B653" t="s">
        <v>12</v>
      </c>
      <c r="C653" s="3" t="s">
        <v>8</v>
      </c>
      <c r="D653" s="4">
        <v>57080</v>
      </c>
      <c r="E653" s="2" t="s">
        <v>20</v>
      </c>
      <c r="F653" s="2" t="s">
        <v>27</v>
      </c>
      <c r="G653" s="15">
        <f>VLOOKUP(C653,'Bonus Rules'!B:G,4,FALSE)</f>
        <v>2.1000000000000001E-2</v>
      </c>
      <c r="H653" s="15">
        <f>VLOOKUP(C653,'Bonus Rules'!B:G,4,)</f>
        <v>2.1000000000000001E-2</v>
      </c>
      <c r="J653" s="10">
        <f t="shared" si="31"/>
        <v>684960</v>
      </c>
      <c r="K653" s="10">
        <f t="shared" si="32"/>
        <v>14384.160000000002</v>
      </c>
      <c r="L653" s="18">
        <f t="shared" si="33"/>
        <v>699344.16</v>
      </c>
      <c r="M653" s="2" t="s">
        <v>20</v>
      </c>
    </row>
    <row r="654" spans="1:13" x14ac:dyDescent="0.35">
      <c r="A654" t="s">
        <v>730</v>
      </c>
      <c r="B654" t="s">
        <v>12</v>
      </c>
      <c r="C654" s="3" t="s">
        <v>41</v>
      </c>
      <c r="D654" s="4">
        <v>57000</v>
      </c>
      <c r="E654" s="2" t="s">
        <v>16</v>
      </c>
      <c r="F654" s="2" t="s">
        <v>50</v>
      </c>
      <c r="G654" s="15">
        <f>VLOOKUP(C654,'Bonus Rules'!B:G,2,FALSE)</f>
        <v>5.0000000000000001E-3</v>
      </c>
      <c r="H654" s="15">
        <f>VLOOKUP(C654,'Bonus Rules'!B:G,2,)</f>
        <v>5.0000000000000001E-3</v>
      </c>
      <c r="J654" s="10">
        <f t="shared" si="31"/>
        <v>684000</v>
      </c>
      <c r="K654" s="10">
        <f t="shared" si="32"/>
        <v>3420</v>
      </c>
      <c r="L654" s="18">
        <f t="shared" si="33"/>
        <v>687420</v>
      </c>
      <c r="M654" s="2" t="s">
        <v>16</v>
      </c>
    </row>
    <row r="655" spans="1:13" x14ac:dyDescent="0.35">
      <c r="A655" t="s">
        <v>373</v>
      </c>
      <c r="B655" t="s">
        <v>7</v>
      </c>
      <c r="C655" s="3" t="s">
        <v>22</v>
      </c>
      <c r="D655" s="4">
        <v>56900</v>
      </c>
      <c r="E655" s="2" t="s">
        <v>16</v>
      </c>
      <c r="F655" s="2" t="s">
        <v>27</v>
      </c>
      <c r="G655" s="15">
        <f>VLOOKUP(C655,'Bonus Rules'!B:G,4,FALSE)</f>
        <v>2.8000000000000001E-2</v>
      </c>
      <c r="H655" s="15">
        <f>VLOOKUP(C655,'Bonus Rules'!B:G,4,)</f>
        <v>2.8000000000000001E-2</v>
      </c>
      <c r="J655" s="10">
        <f t="shared" si="31"/>
        <v>682800</v>
      </c>
      <c r="K655" s="10">
        <f t="shared" si="32"/>
        <v>19118.400000000001</v>
      </c>
      <c r="L655" s="18">
        <f t="shared" si="33"/>
        <v>701918.4</v>
      </c>
      <c r="M655" s="2" t="s">
        <v>16</v>
      </c>
    </row>
    <row r="656" spans="1:13" x14ac:dyDescent="0.35">
      <c r="A656" t="s">
        <v>817</v>
      </c>
      <c r="B656" t="s">
        <v>12</v>
      </c>
      <c r="C656" s="3" t="s">
        <v>13</v>
      </c>
      <c r="D656" s="4">
        <v>56870</v>
      </c>
      <c r="E656" s="2" t="s">
        <v>9</v>
      </c>
      <c r="F656" s="2" t="s">
        <v>23</v>
      </c>
      <c r="G656" s="15">
        <f>VLOOKUP(C656,'Bonus Rules'!B:G,3,FALSE)</f>
        <v>1.0999999999999999E-2</v>
      </c>
      <c r="H656" s="15">
        <f>VLOOKUP(C656,'Bonus Rules'!B:G,3,)</f>
        <v>1.0999999999999999E-2</v>
      </c>
      <c r="J656" s="10">
        <f t="shared" si="31"/>
        <v>682440</v>
      </c>
      <c r="K656" s="10">
        <f t="shared" si="32"/>
        <v>7506.8399999999992</v>
      </c>
      <c r="L656" s="18">
        <f t="shared" si="33"/>
        <v>689946.84</v>
      </c>
      <c r="M656" s="2" t="s">
        <v>9</v>
      </c>
    </row>
    <row r="657" spans="1:13" x14ac:dyDescent="0.35">
      <c r="A657" t="s">
        <v>169</v>
      </c>
      <c r="B657" t="s">
        <v>7</v>
      </c>
      <c r="C657" s="3" t="s">
        <v>41</v>
      </c>
      <c r="D657" s="4">
        <v>56830</v>
      </c>
      <c r="E657" s="2" t="s">
        <v>20</v>
      </c>
      <c r="F657" s="2" t="s">
        <v>10</v>
      </c>
      <c r="G657" s="15">
        <f>VLOOKUP(C657,'Bonus Rules'!B:G,6,FALSE)</f>
        <v>6.3E-2</v>
      </c>
      <c r="H657" s="15">
        <f>VLOOKUP(C657,'Bonus Rules'!B:G,6,)</f>
        <v>6.3E-2</v>
      </c>
      <c r="J657" s="10">
        <f t="shared" si="31"/>
        <v>681960</v>
      </c>
      <c r="K657" s="10">
        <f t="shared" si="32"/>
        <v>42963.48</v>
      </c>
      <c r="L657" s="18">
        <f t="shared" si="33"/>
        <v>724923.48</v>
      </c>
      <c r="M657" s="2" t="s">
        <v>20</v>
      </c>
    </row>
    <row r="658" spans="1:13" x14ac:dyDescent="0.35">
      <c r="A658" t="s">
        <v>191</v>
      </c>
      <c r="B658" t="s">
        <v>7</v>
      </c>
      <c r="C658" s="3" t="s">
        <v>52</v>
      </c>
      <c r="D658" s="4">
        <v>56810</v>
      </c>
      <c r="E658" s="2" t="s">
        <v>20</v>
      </c>
      <c r="F658" s="2" t="s">
        <v>23</v>
      </c>
      <c r="G658" s="15">
        <f>VLOOKUP(C658,'Bonus Rules'!B:G,3,FALSE)</f>
        <v>1.2E-2</v>
      </c>
      <c r="H658" s="15">
        <f>VLOOKUP(C658,'Bonus Rules'!B:G,3,)</f>
        <v>1.2E-2</v>
      </c>
      <c r="J658" s="10">
        <f t="shared" si="31"/>
        <v>681720</v>
      </c>
      <c r="K658" s="10">
        <f t="shared" si="32"/>
        <v>8180.64</v>
      </c>
      <c r="L658" s="18">
        <f t="shared" si="33"/>
        <v>689900.64</v>
      </c>
      <c r="M658" s="2" t="s">
        <v>20</v>
      </c>
    </row>
    <row r="659" spans="1:13" x14ac:dyDescent="0.35">
      <c r="A659" t="s">
        <v>243</v>
      </c>
      <c r="B659" t="s">
        <v>984</v>
      </c>
      <c r="C659" s="3" t="s">
        <v>49</v>
      </c>
      <c r="D659" s="4">
        <v>56710</v>
      </c>
      <c r="E659" s="2" t="s">
        <v>20</v>
      </c>
      <c r="F659" s="2" t="s">
        <v>27</v>
      </c>
      <c r="G659" s="15">
        <f>VLOOKUP(C659,'Bonus Rules'!B:G,4,FALSE)</f>
        <v>3.3000000000000002E-2</v>
      </c>
      <c r="H659" s="15">
        <f>VLOOKUP(C659,'Bonus Rules'!B:G,4,)</f>
        <v>3.3000000000000002E-2</v>
      </c>
      <c r="J659" s="10">
        <f t="shared" si="31"/>
        <v>680520</v>
      </c>
      <c r="K659" s="10">
        <f t="shared" si="32"/>
        <v>22457.16</v>
      </c>
      <c r="L659" s="18">
        <f t="shared" si="33"/>
        <v>702977.16</v>
      </c>
      <c r="M659" s="2" t="s">
        <v>20</v>
      </c>
    </row>
    <row r="660" spans="1:13" x14ac:dyDescent="0.35">
      <c r="A660" t="s">
        <v>89</v>
      </c>
      <c r="B660" t="s">
        <v>7</v>
      </c>
      <c r="C660" s="3" t="s">
        <v>22</v>
      </c>
      <c r="D660" s="4">
        <v>56620</v>
      </c>
      <c r="E660" s="2" t="s">
        <v>16</v>
      </c>
      <c r="F660" s="2" t="s">
        <v>27</v>
      </c>
      <c r="G660" s="15">
        <f>VLOOKUP(C660,'Bonus Rules'!B:G,4,FALSE)</f>
        <v>2.8000000000000001E-2</v>
      </c>
      <c r="H660" s="15">
        <f>VLOOKUP(C660,'Bonus Rules'!B:G,4,)</f>
        <v>2.8000000000000001E-2</v>
      </c>
      <c r="J660" s="10">
        <f t="shared" si="31"/>
        <v>679440</v>
      </c>
      <c r="K660" s="10">
        <f t="shared" si="32"/>
        <v>19024.32</v>
      </c>
      <c r="L660" s="18">
        <f t="shared" si="33"/>
        <v>698464.32</v>
      </c>
      <c r="M660" s="2" t="s">
        <v>16</v>
      </c>
    </row>
    <row r="661" spans="1:13" x14ac:dyDescent="0.35">
      <c r="A661" t="s">
        <v>18</v>
      </c>
      <c r="B661" t="s">
        <v>984</v>
      </c>
      <c r="C661" s="3" t="s">
        <v>19</v>
      </c>
      <c r="D661" s="4">
        <v>56370</v>
      </c>
      <c r="E661" s="2" t="s">
        <v>20</v>
      </c>
      <c r="F661" s="2" t="s">
        <v>10</v>
      </c>
      <c r="G661" s="15">
        <f>VLOOKUP(C661,'Bonus Rules'!B:G,6,FALSE)</f>
        <v>6.4000000000000001E-2</v>
      </c>
      <c r="H661" s="15">
        <f>VLOOKUP(C661,'Bonus Rules'!B:G,6,)</f>
        <v>6.4000000000000001E-2</v>
      </c>
      <c r="J661" s="10">
        <f t="shared" si="31"/>
        <v>676440</v>
      </c>
      <c r="K661" s="10">
        <f t="shared" si="32"/>
        <v>43292.160000000003</v>
      </c>
      <c r="L661" s="18">
        <f t="shared" si="33"/>
        <v>719732.16</v>
      </c>
      <c r="M661" s="2" t="s">
        <v>20</v>
      </c>
    </row>
    <row r="662" spans="1:13" x14ac:dyDescent="0.35">
      <c r="A662" t="s">
        <v>18</v>
      </c>
      <c r="B662" t="s">
        <v>984</v>
      </c>
      <c r="C662" s="3" t="s">
        <v>19</v>
      </c>
      <c r="D662" s="4">
        <v>56370</v>
      </c>
      <c r="E662" s="2" t="s">
        <v>16</v>
      </c>
      <c r="F662" s="2" t="s">
        <v>27</v>
      </c>
      <c r="G662" s="15">
        <f>VLOOKUP(C662,'Bonus Rules'!B:G,4,FALSE)</f>
        <v>2.1000000000000001E-2</v>
      </c>
      <c r="H662" s="15">
        <f>VLOOKUP(C662,'Bonus Rules'!B:G,4,)</f>
        <v>2.1000000000000001E-2</v>
      </c>
      <c r="J662" s="10">
        <f t="shared" si="31"/>
        <v>676440</v>
      </c>
      <c r="K662" s="10">
        <f t="shared" si="32"/>
        <v>14205.240000000002</v>
      </c>
      <c r="L662" s="18">
        <f t="shared" si="33"/>
        <v>690645.24</v>
      </c>
      <c r="M662" s="2" t="s">
        <v>16</v>
      </c>
    </row>
    <row r="663" spans="1:13" x14ac:dyDescent="0.35">
      <c r="A663" t="s">
        <v>423</v>
      </c>
      <c r="B663" t="s">
        <v>7</v>
      </c>
      <c r="C663" s="3" t="s">
        <v>52</v>
      </c>
      <c r="D663" s="4">
        <v>56280</v>
      </c>
      <c r="E663" s="2" t="s">
        <v>20</v>
      </c>
      <c r="F663" s="2" t="s">
        <v>23</v>
      </c>
      <c r="G663" s="15">
        <f>VLOOKUP(C663,'Bonus Rules'!B:G,3,FALSE)</f>
        <v>1.2E-2</v>
      </c>
      <c r="H663" s="15">
        <f>VLOOKUP(C663,'Bonus Rules'!B:G,3,)</f>
        <v>1.2E-2</v>
      </c>
      <c r="J663" s="10">
        <f t="shared" si="31"/>
        <v>675360</v>
      </c>
      <c r="K663" s="10">
        <f t="shared" si="32"/>
        <v>8104.3200000000006</v>
      </c>
      <c r="L663" s="18">
        <f t="shared" si="33"/>
        <v>683464.32</v>
      </c>
      <c r="M663" s="2" t="s">
        <v>20</v>
      </c>
    </row>
    <row r="664" spans="1:13" x14ac:dyDescent="0.35">
      <c r="A664" t="s">
        <v>904</v>
      </c>
      <c r="B664" t="s">
        <v>12</v>
      </c>
      <c r="C664" s="3" t="s">
        <v>41</v>
      </c>
      <c r="D664" s="4">
        <v>56250</v>
      </c>
      <c r="E664" s="2" t="s">
        <v>16</v>
      </c>
      <c r="F664" s="2" t="s">
        <v>27</v>
      </c>
      <c r="G664" s="15">
        <f>VLOOKUP(C664,'Bonus Rules'!B:G,4,FALSE)</f>
        <v>0.04</v>
      </c>
      <c r="H664" s="15">
        <f>VLOOKUP(C664,'Bonus Rules'!B:G,4,)</f>
        <v>0.04</v>
      </c>
      <c r="J664" s="10">
        <f t="shared" si="31"/>
        <v>675000</v>
      </c>
      <c r="K664" s="10">
        <f t="shared" si="32"/>
        <v>27000</v>
      </c>
      <c r="L664" s="18">
        <f t="shared" si="33"/>
        <v>702000</v>
      </c>
      <c r="M664" s="2" t="s">
        <v>16</v>
      </c>
    </row>
    <row r="665" spans="1:13" x14ac:dyDescent="0.35">
      <c r="A665" t="s">
        <v>93</v>
      </c>
      <c r="B665" t="s">
        <v>7</v>
      </c>
      <c r="C665" s="3" t="s">
        <v>41</v>
      </c>
      <c r="D665" s="4">
        <v>55310</v>
      </c>
      <c r="E665" s="2" t="s">
        <v>20</v>
      </c>
      <c r="F665" s="2" t="s">
        <v>50</v>
      </c>
      <c r="G665" s="15">
        <f>VLOOKUP(C665,'Bonus Rules'!B:G,2,FALSE)</f>
        <v>5.0000000000000001E-3</v>
      </c>
      <c r="H665" s="15">
        <f>VLOOKUP(C665,'Bonus Rules'!B:G,2,)</f>
        <v>5.0000000000000001E-3</v>
      </c>
      <c r="J665" s="10">
        <f t="shared" si="31"/>
        <v>663720</v>
      </c>
      <c r="K665" s="10">
        <f t="shared" si="32"/>
        <v>3318.6</v>
      </c>
      <c r="L665" s="18">
        <f t="shared" si="33"/>
        <v>667038.6</v>
      </c>
      <c r="M665" s="2" t="s">
        <v>20</v>
      </c>
    </row>
    <row r="666" spans="1:13" x14ac:dyDescent="0.35">
      <c r="A666" t="s">
        <v>812</v>
      </c>
      <c r="B666" t="s">
        <v>7</v>
      </c>
      <c r="C666" s="3" t="s">
        <v>8</v>
      </c>
      <c r="D666" s="4">
        <v>55280</v>
      </c>
      <c r="E666" s="2" t="s">
        <v>20</v>
      </c>
      <c r="F666" s="2" t="s">
        <v>27</v>
      </c>
      <c r="G666" s="15">
        <f>VLOOKUP(C666,'Bonus Rules'!B:G,4,FALSE)</f>
        <v>2.1000000000000001E-2</v>
      </c>
      <c r="H666" s="15">
        <f>VLOOKUP(C666,'Bonus Rules'!B:G,4,)</f>
        <v>2.1000000000000001E-2</v>
      </c>
      <c r="J666" s="10">
        <f t="shared" si="31"/>
        <v>663360</v>
      </c>
      <c r="K666" s="10">
        <f t="shared" si="32"/>
        <v>13930.560000000001</v>
      </c>
      <c r="L666" s="18">
        <f t="shared" si="33"/>
        <v>677290.56</v>
      </c>
      <c r="M666" s="2" t="s">
        <v>20</v>
      </c>
    </row>
    <row r="667" spans="1:13" x14ac:dyDescent="0.35">
      <c r="A667" t="s">
        <v>537</v>
      </c>
      <c r="B667" t="s">
        <v>7</v>
      </c>
      <c r="C667" s="3" t="s">
        <v>41</v>
      </c>
      <c r="D667" s="4">
        <v>54970</v>
      </c>
      <c r="E667" s="2" t="s">
        <v>9</v>
      </c>
      <c r="F667" s="2" t="s">
        <v>27</v>
      </c>
      <c r="G667" s="15">
        <f>VLOOKUP(C667,'Bonus Rules'!B:G,4,FALSE)</f>
        <v>0.04</v>
      </c>
      <c r="H667" s="15">
        <f>VLOOKUP(C667,'Bonus Rules'!B:G,4,)</f>
        <v>0.04</v>
      </c>
      <c r="J667" s="10">
        <f t="shared" si="31"/>
        <v>659640</v>
      </c>
      <c r="K667" s="10">
        <f t="shared" si="32"/>
        <v>26385.600000000002</v>
      </c>
      <c r="L667" s="18">
        <f t="shared" si="33"/>
        <v>686025.6</v>
      </c>
      <c r="M667" s="2" t="s">
        <v>9</v>
      </c>
    </row>
    <row r="668" spans="1:13" x14ac:dyDescent="0.35">
      <c r="A668" t="s">
        <v>898</v>
      </c>
      <c r="B668" t="s">
        <v>984</v>
      </c>
      <c r="C668" s="3" t="s">
        <v>33</v>
      </c>
      <c r="D668" s="4">
        <v>54780</v>
      </c>
      <c r="E668" s="2" t="s">
        <v>20</v>
      </c>
      <c r="F668" s="2" t="s">
        <v>10</v>
      </c>
      <c r="G668" s="15">
        <f>VLOOKUP(C668,'Bonus Rules'!B:G,6,FALSE)</f>
        <v>7.2999999999999995E-2</v>
      </c>
      <c r="H668" s="15">
        <f>VLOOKUP(C668,'Bonus Rules'!B:G,6,)</f>
        <v>7.2999999999999995E-2</v>
      </c>
      <c r="J668" s="10">
        <f t="shared" si="31"/>
        <v>657360</v>
      </c>
      <c r="K668" s="10">
        <f t="shared" si="32"/>
        <v>47987.28</v>
      </c>
      <c r="L668" s="18">
        <f t="shared" si="33"/>
        <v>705347.28</v>
      </c>
      <c r="M668" s="2" t="s">
        <v>20</v>
      </c>
    </row>
    <row r="669" spans="1:13" x14ac:dyDescent="0.35">
      <c r="A669" t="s">
        <v>142</v>
      </c>
      <c r="B669" t="s">
        <v>12</v>
      </c>
      <c r="C669" s="3" t="s">
        <v>19</v>
      </c>
      <c r="D669" s="4">
        <v>54520</v>
      </c>
      <c r="E669" s="2" t="s">
        <v>16</v>
      </c>
      <c r="F669" s="2" t="s">
        <v>23</v>
      </c>
      <c r="G669" s="15">
        <f>VLOOKUP(C669,'Bonus Rules'!B:G,3,FALSE)</f>
        <v>1.9E-2</v>
      </c>
      <c r="H669" s="15">
        <f>VLOOKUP(C669,'Bonus Rules'!B:G,3,)</f>
        <v>1.9E-2</v>
      </c>
      <c r="J669" s="10">
        <f t="shared" si="31"/>
        <v>654240</v>
      </c>
      <c r="K669" s="10">
        <f t="shared" si="32"/>
        <v>12430.56</v>
      </c>
      <c r="L669" s="18">
        <f t="shared" si="33"/>
        <v>666670.56000000006</v>
      </c>
      <c r="M669" s="2" t="s">
        <v>16</v>
      </c>
    </row>
    <row r="670" spans="1:13" x14ac:dyDescent="0.35">
      <c r="A670" t="s">
        <v>482</v>
      </c>
      <c r="B670" t="s">
        <v>7</v>
      </c>
      <c r="C670" s="3" t="s">
        <v>22</v>
      </c>
      <c r="D670" s="4">
        <v>54140</v>
      </c>
      <c r="E670" s="2" t="s">
        <v>16</v>
      </c>
      <c r="F670" s="2" t="s">
        <v>27</v>
      </c>
      <c r="G670" s="15">
        <f>VLOOKUP(C670,'Bonus Rules'!B:G,4,FALSE)</f>
        <v>2.8000000000000001E-2</v>
      </c>
      <c r="H670" s="15">
        <f>VLOOKUP(C670,'Bonus Rules'!B:G,4,)</f>
        <v>2.8000000000000001E-2</v>
      </c>
      <c r="J670" s="10">
        <f t="shared" si="31"/>
        <v>649680</v>
      </c>
      <c r="K670" s="10">
        <f t="shared" si="32"/>
        <v>18191.04</v>
      </c>
      <c r="L670" s="18">
        <f t="shared" si="33"/>
        <v>667871.04</v>
      </c>
      <c r="M670" s="2" t="s">
        <v>16</v>
      </c>
    </row>
    <row r="671" spans="1:13" x14ac:dyDescent="0.35">
      <c r="A671" t="s">
        <v>76</v>
      </c>
      <c r="B671" t="s">
        <v>984</v>
      </c>
      <c r="C671" s="3" t="s">
        <v>30</v>
      </c>
      <c r="D671" s="4">
        <v>54130</v>
      </c>
      <c r="E671" s="2" t="s">
        <v>20</v>
      </c>
      <c r="F671" s="2" t="s">
        <v>50</v>
      </c>
      <c r="G671" s="15">
        <f>VLOOKUP(C671,'Bonus Rules'!B:G,2,FALSE)</f>
        <v>5.0000000000000001E-3</v>
      </c>
      <c r="H671" s="15">
        <f>VLOOKUP(C671,'Bonus Rules'!B:G,2,)</f>
        <v>5.0000000000000001E-3</v>
      </c>
      <c r="J671" s="10">
        <f t="shared" si="31"/>
        <v>649560</v>
      </c>
      <c r="K671" s="10">
        <f t="shared" si="32"/>
        <v>3247.8</v>
      </c>
      <c r="L671" s="18">
        <f t="shared" si="33"/>
        <v>652807.80000000005</v>
      </c>
      <c r="M671" s="2" t="s">
        <v>20</v>
      </c>
    </row>
    <row r="672" spans="1:13" x14ac:dyDescent="0.35">
      <c r="A672" t="s">
        <v>562</v>
      </c>
      <c r="B672" t="s">
        <v>7</v>
      </c>
      <c r="C672" s="3" t="s">
        <v>8</v>
      </c>
      <c r="D672" s="4">
        <v>54010</v>
      </c>
      <c r="E672" s="2" t="s">
        <v>20</v>
      </c>
      <c r="F672" s="2" t="s">
        <v>23</v>
      </c>
      <c r="G672" s="15">
        <f>VLOOKUP(C672,'Bonus Rules'!B:G,3,FALSE)</f>
        <v>1.2E-2</v>
      </c>
      <c r="H672" s="15">
        <f>VLOOKUP(C672,'Bonus Rules'!B:G,3,)</f>
        <v>1.2E-2</v>
      </c>
      <c r="J672" s="10">
        <f t="shared" si="31"/>
        <v>648120</v>
      </c>
      <c r="K672" s="10">
        <f t="shared" si="32"/>
        <v>7777.4400000000005</v>
      </c>
      <c r="L672" s="18">
        <f t="shared" si="33"/>
        <v>655897.43999999994</v>
      </c>
      <c r="M672" s="2" t="s">
        <v>20</v>
      </c>
    </row>
    <row r="673" spans="1:13" x14ac:dyDescent="0.35">
      <c r="A673" t="s">
        <v>397</v>
      </c>
      <c r="B673" t="s">
        <v>7</v>
      </c>
      <c r="C673" s="3" t="s">
        <v>41</v>
      </c>
      <c r="D673" s="4">
        <v>53950</v>
      </c>
      <c r="E673" s="2" t="s">
        <v>9</v>
      </c>
      <c r="F673" s="2" t="s">
        <v>23</v>
      </c>
      <c r="G673" s="15">
        <f>VLOOKUP(C673,'Bonus Rules'!B:G,3,FALSE)</f>
        <v>1.9E-2</v>
      </c>
      <c r="H673" s="15">
        <f>VLOOKUP(C673,'Bonus Rules'!B:G,3,)</f>
        <v>1.9E-2</v>
      </c>
      <c r="J673" s="10">
        <f t="shared" si="31"/>
        <v>647400</v>
      </c>
      <c r="K673" s="10">
        <f t="shared" si="32"/>
        <v>12300.6</v>
      </c>
      <c r="L673" s="18">
        <f t="shared" si="33"/>
        <v>659700.6</v>
      </c>
      <c r="M673" s="2" t="s">
        <v>9</v>
      </c>
    </row>
    <row r="674" spans="1:13" x14ac:dyDescent="0.35">
      <c r="A674" t="s">
        <v>438</v>
      </c>
      <c r="B674" t="s">
        <v>12</v>
      </c>
      <c r="C674" s="3" t="s">
        <v>33</v>
      </c>
      <c r="D674" s="4">
        <v>53920</v>
      </c>
      <c r="E674" s="2" t="s">
        <v>20</v>
      </c>
      <c r="F674" s="2" t="s">
        <v>23</v>
      </c>
      <c r="G674" s="15">
        <f>VLOOKUP(C674,'Bonus Rules'!B:G,3,FALSE)</f>
        <v>1.7999999999999999E-2</v>
      </c>
      <c r="H674" s="15">
        <f>VLOOKUP(C674,'Bonus Rules'!B:G,3,)</f>
        <v>1.7999999999999999E-2</v>
      </c>
      <c r="J674" s="10">
        <f t="shared" si="31"/>
        <v>647040</v>
      </c>
      <c r="K674" s="10">
        <f t="shared" si="32"/>
        <v>11646.72</v>
      </c>
      <c r="L674" s="18">
        <f t="shared" si="33"/>
        <v>658686.71999999997</v>
      </c>
      <c r="M674" s="2" t="s">
        <v>20</v>
      </c>
    </row>
    <row r="675" spans="1:13" x14ac:dyDescent="0.35">
      <c r="A675" t="s">
        <v>726</v>
      </c>
      <c r="B675" t="s">
        <v>12</v>
      </c>
      <c r="C675" s="3" t="s">
        <v>22</v>
      </c>
      <c r="D675" s="4">
        <v>53910</v>
      </c>
      <c r="E675" s="2" t="s">
        <v>20</v>
      </c>
      <c r="F675" s="2" t="s">
        <v>14</v>
      </c>
      <c r="G675" s="15">
        <f>VLOOKUP(C675,'Bonus Rules'!B:G,5,FALSE)</f>
        <v>4.9000000000000002E-2</v>
      </c>
      <c r="H675" s="15">
        <f>VLOOKUP(C675,'Bonus Rules'!B:G,5,)</f>
        <v>4.9000000000000002E-2</v>
      </c>
      <c r="J675" s="10">
        <f t="shared" si="31"/>
        <v>646920</v>
      </c>
      <c r="K675" s="10">
        <f t="shared" si="32"/>
        <v>31699.08</v>
      </c>
      <c r="L675" s="18">
        <f t="shared" si="33"/>
        <v>678619.08</v>
      </c>
      <c r="M675" s="2" t="s">
        <v>20</v>
      </c>
    </row>
    <row r="676" spans="1:13" x14ac:dyDescent="0.35">
      <c r="A676" t="s">
        <v>514</v>
      </c>
      <c r="B676" t="s">
        <v>7</v>
      </c>
      <c r="C676" s="3" t="s">
        <v>41</v>
      </c>
      <c r="D676" s="4">
        <v>53870</v>
      </c>
      <c r="E676" s="2" t="s">
        <v>16</v>
      </c>
      <c r="F676" s="2" t="s">
        <v>14</v>
      </c>
      <c r="G676" s="15">
        <f>VLOOKUP(C676,'Bonus Rules'!B:G,5,FALSE)</f>
        <v>5.8999999999999997E-2</v>
      </c>
      <c r="H676" s="15">
        <f>VLOOKUP(C676,'Bonus Rules'!B:G,5,)</f>
        <v>5.8999999999999997E-2</v>
      </c>
      <c r="J676" s="10">
        <f t="shared" si="31"/>
        <v>646440</v>
      </c>
      <c r="K676" s="10">
        <f t="shared" si="32"/>
        <v>38139.96</v>
      </c>
      <c r="L676" s="18">
        <f t="shared" si="33"/>
        <v>684579.96</v>
      </c>
      <c r="M676" s="2" t="s">
        <v>16</v>
      </c>
    </row>
    <row r="677" spans="1:13" x14ac:dyDescent="0.35">
      <c r="A677" t="s">
        <v>514</v>
      </c>
      <c r="B677" t="s">
        <v>7</v>
      </c>
      <c r="C677" s="3" t="s">
        <v>41</v>
      </c>
      <c r="D677" s="4">
        <v>53870</v>
      </c>
      <c r="E677" s="2" t="s">
        <v>16</v>
      </c>
      <c r="F677" s="2" t="s">
        <v>14</v>
      </c>
      <c r="G677" s="15">
        <f>VLOOKUP(C677,'Bonus Rules'!B:G,5,FALSE)</f>
        <v>5.8999999999999997E-2</v>
      </c>
      <c r="H677" s="15">
        <f>VLOOKUP(C677,'Bonus Rules'!B:G,5,)</f>
        <v>5.8999999999999997E-2</v>
      </c>
      <c r="J677" s="10">
        <f t="shared" si="31"/>
        <v>646440</v>
      </c>
      <c r="K677" s="10">
        <f t="shared" si="32"/>
        <v>38139.96</v>
      </c>
      <c r="L677" s="18">
        <f t="shared" si="33"/>
        <v>684579.96</v>
      </c>
      <c r="M677" s="2" t="s">
        <v>16</v>
      </c>
    </row>
    <row r="678" spans="1:13" x14ac:dyDescent="0.35">
      <c r="A678" t="s">
        <v>754</v>
      </c>
      <c r="B678" t="s">
        <v>7</v>
      </c>
      <c r="C678" s="3" t="s">
        <v>36</v>
      </c>
      <c r="D678" s="4">
        <v>53760</v>
      </c>
      <c r="E678" s="2" t="s">
        <v>16</v>
      </c>
      <c r="F678" s="2" t="s">
        <v>27</v>
      </c>
      <c r="G678" s="15">
        <f>VLOOKUP(C678,'Bonus Rules'!B:G,4,FALSE)</f>
        <v>3.2000000000000001E-2</v>
      </c>
      <c r="H678" s="15">
        <f>VLOOKUP(C678,'Bonus Rules'!B:G,4,)</f>
        <v>3.2000000000000001E-2</v>
      </c>
      <c r="J678" s="10">
        <f t="shared" si="31"/>
        <v>645120</v>
      </c>
      <c r="K678" s="10">
        <f t="shared" si="32"/>
        <v>20643.84</v>
      </c>
      <c r="L678" s="18">
        <f t="shared" si="33"/>
        <v>665763.83999999997</v>
      </c>
      <c r="M678" s="2" t="s">
        <v>16</v>
      </c>
    </row>
    <row r="679" spans="1:13" x14ac:dyDescent="0.35">
      <c r="A679" t="s">
        <v>106</v>
      </c>
      <c r="B679" t="s">
        <v>7</v>
      </c>
      <c r="C679" s="3" t="s">
        <v>65</v>
      </c>
      <c r="D679" s="4">
        <v>53540</v>
      </c>
      <c r="E679" s="2" t="s">
        <v>20</v>
      </c>
      <c r="F679" s="2" t="s">
        <v>23</v>
      </c>
      <c r="G679" s="15">
        <f>VLOOKUP(C679,'Bonus Rules'!B:G,3,FALSE)</f>
        <v>1.2999999999999999E-2</v>
      </c>
      <c r="H679" s="15">
        <f>VLOOKUP(C679,'Bonus Rules'!B:G,3,)</f>
        <v>1.2999999999999999E-2</v>
      </c>
      <c r="J679" s="10">
        <f t="shared" si="31"/>
        <v>642480</v>
      </c>
      <c r="K679" s="10">
        <f t="shared" si="32"/>
        <v>8352.24</v>
      </c>
      <c r="L679" s="18">
        <f t="shared" si="33"/>
        <v>650832.24</v>
      </c>
      <c r="M679" s="2" t="s">
        <v>20</v>
      </c>
    </row>
    <row r="680" spans="1:13" x14ac:dyDescent="0.35">
      <c r="A680" t="s">
        <v>401</v>
      </c>
      <c r="B680" t="s">
        <v>7</v>
      </c>
      <c r="C680" s="3" t="s">
        <v>8</v>
      </c>
      <c r="D680" s="4">
        <v>53540</v>
      </c>
      <c r="E680" s="2" t="s">
        <v>16</v>
      </c>
      <c r="F680" s="2" t="s">
        <v>23</v>
      </c>
      <c r="G680" s="15">
        <f>VLOOKUP(C680,'Bonus Rules'!B:G,3,FALSE)</f>
        <v>1.2E-2</v>
      </c>
      <c r="H680" s="15">
        <f>VLOOKUP(C680,'Bonus Rules'!B:G,3,)</f>
        <v>1.2E-2</v>
      </c>
      <c r="J680" s="10">
        <f t="shared" si="31"/>
        <v>642480</v>
      </c>
      <c r="K680" s="10">
        <f t="shared" si="32"/>
        <v>7709.76</v>
      </c>
      <c r="L680" s="18">
        <f t="shared" si="33"/>
        <v>650189.76</v>
      </c>
      <c r="M680" s="2" t="s">
        <v>16</v>
      </c>
    </row>
    <row r="681" spans="1:13" x14ac:dyDescent="0.35">
      <c r="A681" t="s">
        <v>287</v>
      </c>
      <c r="B681" t="s">
        <v>12</v>
      </c>
      <c r="C681" s="3" t="s">
        <v>26</v>
      </c>
      <c r="D681" s="4">
        <v>53240</v>
      </c>
      <c r="E681" s="2" t="s">
        <v>16</v>
      </c>
      <c r="F681" s="2" t="s">
        <v>14</v>
      </c>
      <c r="G681" s="15">
        <f>VLOOKUP(C681,'Bonus Rules'!B:G,5,FALSE)</f>
        <v>5.3999999999999999E-2</v>
      </c>
      <c r="H681" s="15">
        <f>VLOOKUP(C681,'Bonus Rules'!B:G,5,)</f>
        <v>5.3999999999999999E-2</v>
      </c>
      <c r="J681" s="10">
        <f t="shared" si="31"/>
        <v>638880</v>
      </c>
      <c r="K681" s="10">
        <f t="shared" si="32"/>
        <v>34499.519999999997</v>
      </c>
      <c r="L681" s="18">
        <f t="shared" si="33"/>
        <v>673379.52</v>
      </c>
      <c r="M681" s="2" t="s">
        <v>16</v>
      </c>
    </row>
    <row r="682" spans="1:13" x14ac:dyDescent="0.35">
      <c r="A682" t="s">
        <v>392</v>
      </c>
      <c r="B682" t="s">
        <v>7</v>
      </c>
      <c r="C682" s="3" t="s">
        <v>13</v>
      </c>
      <c r="D682" s="4">
        <v>53180</v>
      </c>
      <c r="E682" s="2" t="s">
        <v>20</v>
      </c>
      <c r="F682" s="2" t="s">
        <v>27</v>
      </c>
      <c r="G682" s="15">
        <f>VLOOKUP(C682,'Bonus Rules'!B:G,4,FALSE)</f>
        <v>3.5000000000000003E-2</v>
      </c>
      <c r="H682" s="15">
        <f>VLOOKUP(C682,'Bonus Rules'!B:G,4,)</f>
        <v>3.5000000000000003E-2</v>
      </c>
      <c r="J682" s="10">
        <f t="shared" si="31"/>
        <v>638160</v>
      </c>
      <c r="K682" s="10">
        <f t="shared" si="32"/>
        <v>22335.600000000002</v>
      </c>
      <c r="L682" s="18">
        <f t="shared" si="33"/>
        <v>660495.6</v>
      </c>
      <c r="M682" s="2" t="s">
        <v>20</v>
      </c>
    </row>
    <row r="683" spans="1:13" x14ac:dyDescent="0.35">
      <c r="A683" t="s">
        <v>773</v>
      </c>
      <c r="B683" t="s">
        <v>7</v>
      </c>
      <c r="C683" s="3" t="s">
        <v>52</v>
      </c>
      <c r="D683" s="4">
        <v>52960</v>
      </c>
      <c r="E683" s="2" t="s">
        <v>9</v>
      </c>
      <c r="F683" s="2" t="s">
        <v>27</v>
      </c>
      <c r="G683" s="15">
        <f>VLOOKUP(C683,'Bonus Rules'!B:G,4,FALSE)</f>
        <v>0.02</v>
      </c>
      <c r="H683" s="15">
        <f>VLOOKUP(C683,'Bonus Rules'!B:G,4,)</f>
        <v>0.02</v>
      </c>
      <c r="J683" s="10">
        <f t="shared" si="31"/>
        <v>635520</v>
      </c>
      <c r="K683" s="10">
        <f t="shared" si="32"/>
        <v>12710.4</v>
      </c>
      <c r="L683" s="18">
        <f t="shared" si="33"/>
        <v>648230.40000000002</v>
      </c>
      <c r="M683" s="2" t="s">
        <v>9</v>
      </c>
    </row>
    <row r="684" spans="1:13" x14ac:dyDescent="0.35">
      <c r="A684" t="s">
        <v>891</v>
      </c>
      <c r="B684" t="s">
        <v>7</v>
      </c>
      <c r="C684" s="3" t="s">
        <v>8</v>
      </c>
      <c r="D684" s="4">
        <v>52810</v>
      </c>
      <c r="E684" s="2" t="s">
        <v>16</v>
      </c>
      <c r="F684" s="2" t="s">
        <v>23</v>
      </c>
      <c r="G684" s="15">
        <f>VLOOKUP(C684,'Bonus Rules'!B:G,3,FALSE)</f>
        <v>1.2E-2</v>
      </c>
      <c r="H684" s="15">
        <f>VLOOKUP(C684,'Bonus Rules'!B:G,3,)</f>
        <v>1.2E-2</v>
      </c>
      <c r="J684" s="10">
        <f t="shared" si="31"/>
        <v>633720</v>
      </c>
      <c r="K684" s="10">
        <f t="shared" si="32"/>
        <v>7604.64</v>
      </c>
      <c r="L684" s="18">
        <f t="shared" si="33"/>
        <v>641324.64</v>
      </c>
      <c r="M684" s="2" t="s">
        <v>16</v>
      </c>
    </row>
    <row r="685" spans="1:13" x14ac:dyDescent="0.35">
      <c r="A685" t="s">
        <v>496</v>
      </c>
      <c r="B685" t="s">
        <v>7</v>
      </c>
      <c r="C685" s="3" t="s">
        <v>49</v>
      </c>
      <c r="D685" s="4">
        <v>52750</v>
      </c>
      <c r="E685" s="2" t="s">
        <v>20</v>
      </c>
      <c r="F685" s="2" t="s">
        <v>27</v>
      </c>
      <c r="G685" s="15">
        <f>VLOOKUP(C685,'Bonus Rules'!B:G,4,FALSE)</f>
        <v>3.3000000000000002E-2</v>
      </c>
      <c r="H685" s="15">
        <f>VLOOKUP(C685,'Bonus Rules'!B:G,4,)</f>
        <v>3.3000000000000002E-2</v>
      </c>
      <c r="J685" s="10">
        <f t="shared" si="31"/>
        <v>633000</v>
      </c>
      <c r="K685" s="10">
        <f t="shared" si="32"/>
        <v>20889</v>
      </c>
      <c r="L685" s="18">
        <f t="shared" si="33"/>
        <v>653889</v>
      </c>
      <c r="M685" s="2" t="s">
        <v>20</v>
      </c>
    </row>
    <row r="686" spans="1:13" x14ac:dyDescent="0.35">
      <c r="A686" t="s">
        <v>496</v>
      </c>
      <c r="B686" t="s">
        <v>7</v>
      </c>
      <c r="C686" s="3" t="s">
        <v>49</v>
      </c>
      <c r="D686" s="4">
        <v>52750</v>
      </c>
      <c r="E686" s="2" t="s">
        <v>16</v>
      </c>
      <c r="F686" s="2" t="s">
        <v>27</v>
      </c>
      <c r="G686" s="15">
        <f>VLOOKUP(C686,'Bonus Rules'!B:G,4,FALSE)</f>
        <v>3.3000000000000002E-2</v>
      </c>
      <c r="H686" s="15">
        <f>VLOOKUP(C686,'Bonus Rules'!B:G,4,)</f>
        <v>3.3000000000000002E-2</v>
      </c>
      <c r="J686" s="10">
        <f t="shared" si="31"/>
        <v>633000</v>
      </c>
      <c r="K686" s="10">
        <f t="shared" si="32"/>
        <v>20889</v>
      </c>
      <c r="L686" s="18">
        <f t="shared" si="33"/>
        <v>653889</v>
      </c>
      <c r="M686" s="2" t="s">
        <v>16</v>
      </c>
    </row>
    <row r="687" spans="1:13" x14ac:dyDescent="0.35">
      <c r="A687" t="s">
        <v>262</v>
      </c>
      <c r="B687" t="s">
        <v>7</v>
      </c>
      <c r="C687" s="3" t="s">
        <v>26</v>
      </c>
      <c r="D687" s="4">
        <v>52670</v>
      </c>
      <c r="E687" s="2" t="s">
        <v>20</v>
      </c>
      <c r="F687" s="2" t="s">
        <v>27</v>
      </c>
      <c r="G687" s="15">
        <f>VLOOKUP(C687,'Bonus Rules'!B:G,4,FALSE)</f>
        <v>2.7E-2</v>
      </c>
      <c r="H687" s="15">
        <f>VLOOKUP(C687,'Bonus Rules'!B:G,4,)</f>
        <v>2.7E-2</v>
      </c>
      <c r="J687" s="10">
        <f t="shared" si="31"/>
        <v>632040</v>
      </c>
      <c r="K687" s="10">
        <f t="shared" si="32"/>
        <v>17065.079999999998</v>
      </c>
      <c r="L687" s="18">
        <f t="shared" si="33"/>
        <v>649105.07999999996</v>
      </c>
      <c r="M687" s="2" t="s">
        <v>20</v>
      </c>
    </row>
    <row r="688" spans="1:13" x14ac:dyDescent="0.35">
      <c r="A688" t="s">
        <v>262</v>
      </c>
      <c r="B688" t="s">
        <v>7</v>
      </c>
      <c r="C688" s="3" t="s">
        <v>26</v>
      </c>
      <c r="D688" s="4">
        <v>52670</v>
      </c>
      <c r="E688" s="2" t="s">
        <v>16</v>
      </c>
      <c r="F688" s="2" t="s">
        <v>27</v>
      </c>
      <c r="G688" s="15">
        <f>VLOOKUP(C688,'Bonus Rules'!B:G,4,FALSE)</f>
        <v>2.7E-2</v>
      </c>
      <c r="H688" s="15">
        <f>VLOOKUP(C688,'Bonus Rules'!B:G,4,)</f>
        <v>2.7E-2</v>
      </c>
      <c r="J688" s="10">
        <f t="shared" si="31"/>
        <v>632040</v>
      </c>
      <c r="K688" s="10">
        <f t="shared" si="32"/>
        <v>17065.079999999998</v>
      </c>
      <c r="L688" s="18">
        <f t="shared" si="33"/>
        <v>649105.07999999996</v>
      </c>
      <c r="M688" s="2" t="s">
        <v>16</v>
      </c>
    </row>
    <row r="689" spans="1:13" x14ac:dyDescent="0.35">
      <c r="A689" t="s">
        <v>620</v>
      </c>
      <c r="B689" t="s">
        <v>7</v>
      </c>
      <c r="C689" s="3" t="s">
        <v>22</v>
      </c>
      <c r="D689" s="4">
        <v>52630</v>
      </c>
      <c r="E689" s="2" t="s">
        <v>16</v>
      </c>
      <c r="F689" s="2" t="s">
        <v>27</v>
      </c>
      <c r="G689" s="15">
        <f>VLOOKUP(C689,'Bonus Rules'!B:G,4,FALSE)</f>
        <v>2.8000000000000001E-2</v>
      </c>
      <c r="H689" s="15">
        <f>VLOOKUP(C689,'Bonus Rules'!B:G,4,)</f>
        <v>2.8000000000000001E-2</v>
      </c>
      <c r="J689" s="10">
        <f t="shared" si="31"/>
        <v>631560</v>
      </c>
      <c r="K689" s="10">
        <f t="shared" si="32"/>
        <v>17683.68</v>
      </c>
      <c r="L689" s="18">
        <f t="shared" si="33"/>
        <v>649243.68000000005</v>
      </c>
      <c r="M689" s="2" t="s">
        <v>16</v>
      </c>
    </row>
    <row r="690" spans="1:13" x14ac:dyDescent="0.35">
      <c r="A690" t="s">
        <v>267</v>
      </c>
      <c r="B690" t="s">
        <v>7</v>
      </c>
      <c r="C690" s="3" t="s">
        <v>8</v>
      </c>
      <c r="D690" s="4">
        <v>52610</v>
      </c>
      <c r="E690" s="2" t="s">
        <v>9</v>
      </c>
      <c r="F690" s="2" t="s">
        <v>23</v>
      </c>
      <c r="G690" s="15">
        <f>VLOOKUP(C690,'Bonus Rules'!B:G,3,FALSE)</f>
        <v>1.2E-2</v>
      </c>
      <c r="H690" s="15">
        <f>VLOOKUP(C690,'Bonus Rules'!B:G,3,)</f>
        <v>1.2E-2</v>
      </c>
      <c r="J690" s="10">
        <f t="shared" si="31"/>
        <v>631320</v>
      </c>
      <c r="K690" s="10">
        <f t="shared" si="32"/>
        <v>7575.84</v>
      </c>
      <c r="L690" s="18">
        <f t="shared" si="33"/>
        <v>638895.84</v>
      </c>
      <c r="M690" s="2" t="s">
        <v>9</v>
      </c>
    </row>
    <row r="691" spans="1:13" x14ac:dyDescent="0.35">
      <c r="A691" t="s">
        <v>425</v>
      </c>
      <c r="B691" t="s">
        <v>7</v>
      </c>
      <c r="C691" s="3" t="s">
        <v>13</v>
      </c>
      <c r="D691" s="4">
        <v>52590</v>
      </c>
      <c r="E691" s="2" t="s">
        <v>9</v>
      </c>
      <c r="F691" s="2" t="s">
        <v>14</v>
      </c>
      <c r="G691" s="15">
        <f>VLOOKUP(C691,'Bonus Rules'!B:G,5,FALSE)</f>
        <v>4.2999999999999997E-2</v>
      </c>
      <c r="H691" s="15">
        <f>VLOOKUP(C691,'Bonus Rules'!B:G,5,)</f>
        <v>4.2999999999999997E-2</v>
      </c>
      <c r="J691" s="10">
        <f t="shared" si="31"/>
        <v>631080</v>
      </c>
      <c r="K691" s="10">
        <f t="shared" si="32"/>
        <v>27136.44</v>
      </c>
      <c r="L691" s="18">
        <f t="shared" si="33"/>
        <v>658216.43999999994</v>
      </c>
      <c r="M691" s="2" t="s">
        <v>9</v>
      </c>
    </row>
    <row r="692" spans="1:13" x14ac:dyDescent="0.35">
      <c r="A692" t="s">
        <v>819</v>
      </c>
      <c r="B692" t="s">
        <v>7</v>
      </c>
      <c r="C692" s="3" t="s">
        <v>52</v>
      </c>
      <c r="D692" s="4">
        <v>52270</v>
      </c>
      <c r="E692" s="2" t="s">
        <v>20</v>
      </c>
      <c r="F692" s="2" t="s">
        <v>14</v>
      </c>
      <c r="G692" s="15">
        <f>VLOOKUP(C692,'Bonus Rules'!B:G,5,FALSE)</f>
        <v>5.8000000000000003E-2</v>
      </c>
      <c r="H692" s="15">
        <f>VLOOKUP(C692,'Bonus Rules'!B:G,5,)</f>
        <v>5.8000000000000003E-2</v>
      </c>
      <c r="J692" s="10">
        <f t="shared" si="31"/>
        <v>627240</v>
      </c>
      <c r="K692" s="10">
        <f t="shared" si="32"/>
        <v>36379.919999999998</v>
      </c>
      <c r="L692" s="18">
        <f t="shared" si="33"/>
        <v>663619.92000000004</v>
      </c>
      <c r="M692" s="2" t="s">
        <v>20</v>
      </c>
    </row>
    <row r="693" spans="1:13" x14ac:dyDescent="0.35">
      <c r="A693" t="s">
        <v>854</v>
      </c>
      <c r="B693" t="s">
        <v>7</v>
      </c>
      <c r="C693" s="3" t="s">
        <v>52</v>
      </c>
      <c r="D693" s="4">
        <v>52250</v>
      </c>
      <c r="E693" s="2" t="s">
        <v>20</v>
      </c>
      <c r="F693" s="2" t="s">
        <v>50</v>
      </c>
      <c r="G693" s="15">
        <f>VLOOKUP(C693,'Bonus Rules'!B:G,2,FALSE)</f>
        <v>5.0000000000000001E-3</v>
      </c>
      <c r="H693" s="15">
        <f>VLOOKUP(C693,'Bonus Rules'!B:G,2,)</f>
        <v>5.0000000000000001E-3</v>
      </c>
      <c r="J693" s="10">
        <f t="shared" si="31"/>
        <v>627000</v>
      </c>
      <c r="K693" s="10">
        <f t="shared" si="32"/>
        <v>3135</v>
      </c>
      <c r="L693" s="18">
        <f t="shared" si="33"/>
        <v>630135</v>
      </c>
      <c r="M693" s="2" t="s">
        <v>20</v>
      </c>
    </row>
    <row r="694" spans="1:13" x14ac:dyDescent="0.35">
      <c r="A694" t="s">
        <v>719</v>
      </c>
      <c r="B694" t="s">
        <v>7</v>
      </c>
      <c r="C694" s="3" t="s">
        <v>36</v>
      </c>
      <c r="D694" s="4">
        <v>52220</v>
      </c>
      <c r="E694" s="2" t="s">
        <v>20</v>
      </c>
      <c r="F694" s="2" t="s">
        <v>27</v>
      </c>
      <c r="G694" s="15">
        <f>VLOOKUP(C694,'Bonus Rules'!B:G,4,FALSE)</f>
        <v>3.2000000000000001E-2</v>
      </c>
      <c r="H694" s="15">
        <f>VLOOKUP(C694,'Bonus Rules'!B:G,4,)</f>
        <v>3.2000000000000001E-2</v>
      </c>
      <c r="J694" s="10">
        <f t="shared" si="31"/>
        <v>626640</v>
      </c>
      <c r="K694" s="10">
        <f t="shared" si="32"/>
        <v>20052.48</v>
      </c>
      <c r="L694" s="18">
        <f t="shared" si="33"/>
        <v>646692.48</v>
      </c>
      <c r="M694" s="2" t="s">
        <v>20</v>
      </c>
    </row>
    <row r="695" spans="1:13" x14ac:dyDescent="0.35">
      <c r="A695" t="s">
        <v>626</v>
      </c>
      <c r="B695" t="s">
        <v>984</v>
      </c>
      <c r="C695" s="3" t="s">
        <v>33</v>
      </c>
      <c r="D695" s="4">
        <v>52140</v>
      </c>
      <c r="E695" s="2" t="s">
        <v>16</v>
      </c>
      <c r="F695" s="2" t="s">
        <v>27</v>
      </c>
      <c r="G695" s="15">
        <f>VLOOKUP(C695,'Bonus Rules'!B:G,4,FALSE)</f>
        <v>2.4E-2</v>
      </c>
      <c r="H695" s="15">
        <f>VLOOKUP(C695,'Bonus Rules'!B:G,4,)</f>
        <v>2.4E-2</v>
      </c>
      <c r="J695" s="10">
        <f t="shared" si="31"/>
        <v>625680</v>
      </c>
      <c r="K695" s="10">
        <f t="shared" si="32"/>
        <v>15016.32</v>
      </c>
      <c r="L695" s="18">
        <f t="shared" si="33"/>
        <v>640696.31999999995</v>
      </c>
      <c r="M695" s="2" t="s">
        <v>16</v>
      </c>
    </row>
    <row r="696" spans="1:13" x14ac:dyDescent="0.35">
      <c r="A696" t="s">
        <v>550</v>
      </c>
      <c r="B696" t="s">
        <v>7</v>
      </c>
      <c r="C696" s="3" t="s">
        <v>19</v>
      </c>
      <c r="D696" s="4">
        <v>52120</v>
      </c>
      <c r="E696" s="2" t="s">
        <v>16</v>
      </c>
      <c r="F696" s="2" t="s">
        <v>23</v>
      </c>
      <c r="G696" s="15">
        <f>VLOOKUP(C696,'Bonus Rules'!B:G,3,FALSE)</f>
        <v>1.9E-2</v>
      </c>
      <c r="H696" s="15">
        <f>VLOOKUP(C696,'Bonus Rules'!B:G,3,)</f>
        <v>1.9E-2</v>
      </c>
      <c r="J696" s="10">
        <f t="shared" si="31"/>
        <v>625440</v>
      </c>
      <c r="K696" s="10">
        <f t="shared" si="32"/>
        <v>11883.36</v>
      </c>
      <c r="L696" s="18">
        <f t="shared" si="33"/>
        <v>637323.36</v>
      </c>
      <c r="M696" s="2" t="s">
        <v>16</v>
      </c>
    </row>
    <row r="697" spans="1:13" x14ac:dyDescent="0.35">
      <c r="A697" t="s">
        <v>163</v>
      </c>
      <c r="B697" t="s">
        <v>12</v>
      </c>
      <c r="C697" s="3" t="s">
        <v>36</v>
      </c>
      <c r="D697" s="4">
        <v>52000</v>
      </c>
      <c r="E697" s="2" t="s">
        <v>9</v>
      </c>
      <c r="F697" s="2" t="s">
        <v>17</v>
      </c>
      <c r="G697" s="15">
        <v>0</v>
      </c>
      <c r="H697" s="15">
        <v>0</v>
      </c>
      <c r="J697" s="10">
        <f t="shared" si="31"/>
        <v>624000</v>
      </c>
      <c r="K697" s="10">
        <f t="shared" si="32"/>
        <v>0</v>
      </c>
      <c r="L697" s="18">
        <f t="shared" si="33"/>
        <v>624000</v>
      </c>
      <c r="M697" s="2" t="s">
        <v>9</v>
      </c>
    </row>
    <row r="698" spans="1:13" x14ac:dyDescent="0.35">
      <c r="A698" t="s">
        <v>109</v>
      </c>
      <c r="B698" t="s">
        <v>7</v>
      </c>
      <c r="C698" s="3" t="s">
        <v>65</v>
      </c>
      <c r="D698" s="4">
        <v>51910</v>
      </c>
      <c r="E698" s="2" t="s">
        <v>20</v>
      </c>
      <c r="F698" s="2" t="s">
        <v>14</v>
      </c>
      <c r="G698" s="15">
        <f>VLOOKUP(C698,'Bonus Rules'!B:G,5,FALSE)</f>
        <v>5.8000000000000003E-2</v>
      </c>
      <c r="H698" s="15">
        <f>VLOOKUP(C698,'Bonus Rules'!B:G,5,)</f>
        <v>5.8000000000000003E-2</v>
      </c>
      <c r="J698" s="10">
        <f t="shared" si="31"/>
        <v>622920</v>
      </c>
      <c r="K698" s="10">
        <f t="shared" si="32"/>
        <v>36129.360000000001</v>
      </c>
      <c r="L698" s="18">
        <f t="shared" si="33"/>
        <v>659049.36</v>
      </c>
      <c r="M698" s="2" t="s">
        <v>20</v>
      </c>
    </row>
    <row r="699" spans="1:13" x14ac:dyDescent="0.35">
      <c r="A699" t="s">
        <v>732</v>
      </c>
      <c r="B699" t="s">
        <v>12</v>
      </c>
      <c r="C699" s="3" t="s">
        <v>41</v>
      </c>
      <c r="D699" s="4">
        <v>51860</v>
      </c>
      <c r="E699" s="2" t="s">
        <v>16</v>
      </c>
      <c r="F699" s="2" t="s">
        <v>14</v>
      </c>
      <c r="G699" s="15">
        <f>VLOOKUP(C699,'Bonus Rules'!B:G,5,FALSE)</f>
        <v>5.8999999999999997E-2</v>
      </c>
      <c r="H699" s="15">
        <f>VLOOKUP(C699,'Bonus Rules'!B:G,5,)</f>
        <v>5.8999999999999997E-2</v>
      </c>
      <c r="J699" s="10">
        <f t="shared" si="31"/>
        <v>622320</v>
      </c>
      <c r="K699" s="10">
        <f t="shared" si="32"/>
        <v>36716.879999999997</v>
      </c>
      <c r="L699" s="18">
        <f t="shared" si="33"/>
        <v>659036.88</v>
      </c>
      <c r="M699" s="2" t="s">
        <v>16</v>
      </c>
    </row>
    <row r="700" spans="1:13" x14ac:dyDescent="0.35">
      <c r="A700" t="s">
        <v>749</v>
      </c>
      <c r="B700" t="s">
        <v>7</v>
      </c>
      <c r="C700" s="3" t="s">
        <v>65</v>
      </c>
      <c r="D700" s="4">
        <v>51860</v>
      </c>
      <c r="E700" s="2" t="s">
        <v>20</v>
      </c>
      <c r="F700" s="2" t="s">
        <v>14</v>
      </c>
      <c r="G700" s="15">
        <f>VLOOKUP(C700,'Bonus Rules'!B:G,5,FALSE)</f>
        <v>5.8000000000000003E-2</v>
      </c>
      <c r="H700" s="15">
        <f>VLOOKUP(C700,'Bonus Rules'!B:G,5,)</f>
        <v>5.8000000000000003E-2</v>
      </c>
      <c r="J700" s="10">
        <f t="shared" si="31"/>
        <v>622320</v>
      </c>
      <c r="K700" s="10">
        <f t="shared" si="32"/>
        <v>36094.560000000005</v>
      </c>
      <c r="L700" s="18">
        <f t="shared" si="33"/>
        <v>658414.56000000006</v>
      </c>
      <c r="M700" s="2" t="s">
        <v>20</v>
      </c>
    </row>
    <row r="701" spans="1:13" x14ac:dyDescent="0.35">
      <c r="A701" t="s">
        <v>571</v>
      </c>
      <c r="B701" t="s">
        <v>12</v>
      </c>
      <c r="C701" s="3" t="s">
        <v>36</v>
      </c>
      <c r="D701" s="4">
        <v>51800</v>
      </c>
      <c r="E701" s="2" t="s">
        <v>16</v>
      </c>
      <c r="F701" s="2" t="s">
        <v>27</v>
      </c>
      <c r="G701" s="15">
        <f>VLOOKUP(C701,'Bonus Rules'!B:G,4,FALSE)</f>
        <v>3.2000000000000001E-2</v>
      </c>
      <c r="H701" s="15">
        <f>VLOOKUP(C701,'Bonus Rules'!B:G,4,)</f>
        <v>3.2000000000000001E-2</v>
      </c>
      <c r="J701" s="10">
        <f t="shared" si="31"/>
        <v>621600</v>
      </c>
      <c r="K701" s="10">
        <f t="shared" si="32"/>
        <v>19891.2</v>
      </c>
      <c r="L701" s="18">
        <f t="shared" si="33"/>
        <v>641491.19999999995</v>
      </c>
      <c r="M701" s="2" t="s">
        <v>16</v>
      </c>
    </row>
    <row r="702" spans="1:13" x14ac:dyDescent="0.35">
      <c r="A702" t="s">
        <v>632</v>
      </c>
      <c r="B702" t="s">
        <v>7</v>
      </c>
      <c r="C702" s="3" t="s">
        <v>41</v>
      </c>
      <c r="D702" s="4">
        <v>51740</v>
      </c>
      <c r="E702" s="2" t="s">
        <v>20</v>
      </c>
      <c r="F702" s="2" t="s">
        <v>23</v>
      </c>
      <c r="G702" s="15">
        <f>VLOOKUP(C702,'Bonus Rules'!B:G,3,FALSE)</f>
        <v>1.9E-2</v>
      </c>
      <c r="H702" s="15">
        <f>VLOOKUP(C702,'Bonus Rules'!B:G,3,)</f>
        <v>1.9E-2</v>
      </c>
      <c r="J702" s="10">
        <f t="shared" si="31"/>
        <v>620880</v>
      </c>
      <c r="K702" s="10">
        <f t="shared" si="32"/>
        <v>11796.72</v>
      </c>
      <c r="L702" s="18">
        <f t="shared" si="33"/>
        <v>632676.72</v>
      </c>
      <c r="M702" s="2" t="s">
        <v>20</v>
      </c>
    </row>
    <row r="703" spans="1:13" x14ac:dyDescent="0.35">
      <c r="A703" t="s">
        <v>633</v>
      </c>
      <c r="B703" t="s">
        <v>12</v>
      </c>
      <c r="C703" s="3" t="s">
        <v>52</v>
      </c>
      <c r="D703" s="4">
        <v>51650</v>
      </c>
      <c r="E703" s="2" t="s">
        <v>16</v>
      </c>
      <c r="F703" s="2" t="s">
        <v>14</v>
      </c>
      <c r="G703" s="15">
        <f>VLOOKUP(C703,'Bonus Rules'!B:G,5,FALSE)</f>
        <v>5.8000000000000003E-2</v>
      </c>
      <c r="H703" s="15">
        <f>VLOOKUP(C703,'Bonus Rules'!B:G,5,)</f>
        <v>5.8000000000000003E-2</v>
      </c>
      <c r="J703" s="10">
        <f t="shared" si="31"/>
        <v>619800</v>
      </c>
      <c r="K703" s="10">
        <f t="shared" si="32"/>
        <v>35948.400000000001</v>
      </c>
      <c r="L703" s="18">
        <f t="shared" si="33"/>
        <v>655748.4</v>
      </c>
      <c r="M703" s="2" t="s">
        <v>16</v>
      </c>
    </row>
    <row r="704" spans="1:13" x14ac:dyDescent="0.35">
      <c r="A704" t="s">
        <v>493</v>
      </c>
      <c r="B704" t="s">
        <v>7</v>
      </c>
      <c r="C704" s="3" t="s">
        <v>33</v>
      </c>
      <c r="D704" s="4">
        <v>51520</v>
      </c>
      <c r="E704" s="2" t="s">
        <v>16</v>
      </c>
      <c r="F704" s="2" t="s">
        <v>27</v>
      </c>
      <c r="G704" s="15">
        <f>VLOOKUP(C704,'Bonus Rules'!B:G,4,FALSE)</f>
        <v>2.4E-2</v>
      </c>
      <c r="H704" s="15">
        <f>VLOOKUP(C704,'Bonus Rules'!B:G,4,)</f>
        <v>2.4E-2</v>
      </c>
      <c r="J704" s="10">
        <f t="shared" si="31"/>
        <v>618240</v>
      </c>
      <c r="K704" s="10">
        <f t="shared" si="32"/>
        <v>14837.76</v>
      </c>
      <c r="L704" s="18">
        <f t="shared" si="33"/>
        <v>633077.76000000001</v>
      </c>
      <c r="M704" s="2" t="s">
        <v>16</v>
      </c>
    </row>
    <row r="705" spans="1:13" x14ac:dyDescent="0.35">
      <c r="A705" t="s">
        <v>104</v>
      </c>
      <c r="B705" t="s">
        <v>12</v>
      </c>
      <c r="C705" s="3" t="s">
        <v>30</v>
      </c>
      <c r="D705" s="4">
        <v>51320</v>
      </c>
      <c r="E705" s="2" t="s">
        <v>20</v>
      </c>
      <c r="F705" s="2" t="s">
        <v>50</v>
      </c>
      <c r="G705" s="15">
        <f>VLOOKUP(C705,'Bonus Rules'!B:G,2,FALSE)</f>
        <v>5.0000000000000001E-3</v>
      </c>
      <c r="H705" s="15">
        <f>VLOOKUP(C705,'Bonus Rules'!B:G,2,)</f>
        <v>5.0000000000000001E-3</v>
      </c>
      <c r="J705" s="10">
        <f t="shared" si="31"/>
        <v>615840</v>
      </c>
      <c r="K705" s="10">
        <f t="shared" si="32"/>
        <v>3079.2000000000003</v>
      </c>
      <c r="L705" s="18">
        <f t="shared" si="33"/>
        <v>618919.19999999995</v>
      </c>
      <c r="M705" s="2" t="s">
        <v>20</v>
      </c>
    </row>
    <row r="706" spans="1:13" x14ac:dyDescent="0.35">
      <c r="A706" t="s">
        <v>82</v>
      </c>
      <c r="B706" t="s">
        <v>12</v>
      </c>
      <c r="C706" s="3" t="s">
        <v>52</v>
      </c>
      <c r="D706" s="4">
        <v>51200</v>
      </c>
      <c r="E706" s="2" t="s">
        <v>20</v>
      </c>
      <c r="F706" s="2" t="s">
        <v>23</v>
      </c>
      <c r="G706" s="15">
        <f>VLOOKUP(C706,'Bonus Rules'!B:G,3,FALSE)</f>
        <v>1.2E-2</v>
      </c>
      <c r="H706" s="15">
        <f>VLOOKUP(C706,'Bonus Rules'!B:G,3,)</f>
        <v>1.2E-2</v>
      </c>
      <c r="J706" s="10">
        <f t="shared" si="31"/>
        <v>614400</v>
      </c>
      <c r="K706" s="10">
        <f t="shared" si="32"/>
        <v>7372.8</v>
      </c>
      <c r="L706" s="18">
        <f t="shared" si="33"/>
        <v>621772.80000000005</v>
      </c>
      <c r="M706" s="2" t="s">
        <v>20</v>
      </c>
    </row>
    <row r="707" spans="1:13" x14ac:dyDescent="0.35">
      <c r="A707" t="s">
        <v>63</v>
      </c>
      <c r="B707" t="s">
        <v>12</v>
      </c>
      <c r="C707" s="3" t="s">
        <v>41</v>
      </c>
      <c r="D707" s="4">
        <v>50950</v>
      </c>
      <c r="E707" s="2" t="s">
        <v>20</v>
      </c>
      <c r="F707" s="2" t="s">
        <v>14</v>
      </c>
      <c r="G707" s="15">
        <f>VLOOKUP(C707,'Bonus Rules'!B:G,5,FALSE)</f>
        <v>5.8999999999999997E-2</v>
      </c>
      <c r="H707" s="15">
        <f>VLOOKUP(C707,'Bonus Rules'!B:G,5,)</f>
        <v>5.8999999999999997E-2</v>
      </c>
      <c r="J707" s="10">
        <f t="shared" ref="J707:J770" si="34">D707*12</f>
        <v>611400</v>
      </c>
      <c r="K707" s="10">
        <f t="shared" ref="K707:K770" si="35">J707*G707</f>
        <v>36072.6</v>
      </c>
      <c r="L707" s="18">
        <f t="shared" ref="L707:L770" si="36">J707+K707</f>
        <v>647472.6</v>
      </c>
      <c r="M707" s="2" t="s">
        <v>20</v>
      </c>
    </row>
    <row r="708" spans="1:13" x14ac:dyDescent="0.35">
      <c r="A708" t="s">
        <v>603</v>
      </c>
      <c r="B708" t="s">
        <v>7</v>
      </c>
      <c r="C708" s="3" t="s">
        <v>13</v>
      </c>
      <c r="D708" s="4">
        <v>50860</v>
      </c>
      <c r="E708" s="2" t="s">
        <v>16</v>
      </c>
      <c r="F708" s="2" t="s">
        <v>17</v>
      </c>
      <c r="G708" s="15">
        <v>0</v>
      </c>
      <c r="H708" s="15">
        <v>0</v>
      </c>
      <c r="J708" s="10">
        <f t="shared" si="34"/>
        <v>610320</v>
      </c>
      <c r="K708" s="10">
        <f t="shared" si="35"/>
        <v>0</v>
      </c>
      <c r="L708" s="18">
        <f t="shared" si="36"/>
        <v>610320</v>
      </c>
      <c r="M708" s="2" t="s">
        <v>16</v>
      </c>
    </row>
    <row r="709" spans="1:13" x14ac:dyDescent="0.35">
      <c r="A709" t="s">
        <v>433</v>
      </c>
      <c r="B709" t="s">
        <v>12</v>
      </c>
      <c r="C709" s="3" t="s">
        <v>41</v>
      </c>
      <c r="D709" s="4">
        <v>50810</v>
      </c>
      <c r="E709" s="2" t="s">
        <v>16</v>
      </c>
      <c r="F709" s="2" t="s">
        <v>17</v>
      </c>
      <c r="G709" s="15">
        <v>0</v>
      </c>
      <c r="H709" s="15">
        <v>0</v>
      </c>
      <c r="J709" s="10">
        <f t="shared" si="34"/>
        <v>609720</v>
      </c>
      <c r="K709" s="10">
        <f t="shared" si="35"/>
        <v>0</v>
      </c>
      <c r="L709" s="18">
        <f t="shared" si="36"/>
        <v>609720</v>
      </c>
      <c r="M709" s="2" t="s">
        <v>16</v>
      </c>
    </row>
    <row r="710" spans="1:13" x14ac:dyDescent="0.35">
      <c r="A710" t="s">
        <v>348</v>
      </c>
      <c r="B710" t="s">
        <v>12</v>
      </c>
      <c r="C710" s="3" t="s">
        <v>22</v>
      </c>
      <c r="D710" s="4">
        <v>50800</v>
      </c>
      <c r="E710" s="2" t="s">
        <v>16</v>
      </c>
      <c r="F710" s="2" t="s">
        <v>10</v>
      </c>
      <c r="G710" s="15">
        <f>VLOOKUP(C710,'Bonus Rules'!B:G,6,FALSE)</f>
        <v>7.5999999999999998E-2</v>
      </c>
      <c r="H710" s="15">
        <f>VLOOKUP(C710,'Bonus Rules'!B:G,6,)</f>
        <v>7.5999999999999998E-2</v>
      </c>
      <c r="J710" s="10">
        <f t="shared" si="34"/>
        <v>609600</v>
      </c>
      <c r="K710" s="10">
        <f t="shared" si="35"/>
        <v>46329.599999999999</v>
      </c>
      <c r="L710" s="18">
        <f t="shared" si="36"/>
        <v>655929.59999999998</v>
      </c>
      <c r="M710" s="2" t="s">
        <v>16</v>
      </c>
    </row>
    <row r="711" spans="1:13" x14ac:dyDescent="0.35">
      <c r="A711" t="s">
        <v>666</v>
      </c>
      <c r="B711" t="s">
        <v>12</v>
      </c>
      <c r="C711" s="3" t="s">
        <v>49</v>
      </c>
      <c r="D711" s="4">
        <v>50450</v>
      </c>
      <c r="E711" s="2" t="s">
        <v>9</v>
      </c>
      <c r="F711" s="2" t="s">
        <v>27</v>
      </c>
      <c r="G711" s="15">
        <f>VLOOKUP(C711,'Bonus Rules'!B:G,4,FALSE)</f>
        <v>3.3000000000000002E-2</v>
      </c>
      <c r="H711" s="15">
        <f>VLOOKUP(C711,'Bonus Rules'!B:G,4,)</f>
        <v>3.3000000000000002E-2</v>
      </c>
      <c r="J711" s="10">
        <f t="shared" si="34"/>
        <v>605400</v>
      </c>
      <c r="K711" s="10">
        <f t="shared" si="35"/>
        <v>19978.2</v>
      </c>
      <c r="L711" s="18">
        <f t="shared" si="36"/>
        <v>625378.19999999995</v>
      </c>
      <c r="M711" s="2" t="s">
        <v>9</v>
      </c>
    </row>
    <row r="712" spans="1:13" x14ac:dyDescent="0.35">
      <c r="A712" t="s">
        <v>814</v>
      </c>
      <c r="B712" t="s">
        <v>7</v>
      </c>
      <c r="C712" s="3" t="s">
        <v>26</v>
      </c>
      <c r="D712" s="4">
        <v>50310</v>
      </c>
      <c r="E712" s="2" t="s">
        <v>20</v>
      </c>
      <c r="F712" s="2" t="s">
        <v>27</v>
      </c>
      <c r="G712" s="15">
        <f>VLOOKUP(C712,'Bonus Rules'!B:G,4,FALSE)</f>
        <v>2.7E-2</v>
      </c>
      <c r="H712" s="15">
        <f>VLOOKUP(C712,'Bonus Rules'!B:G,4,)</f>
        <v>2.7E-2</v>
      </c>
      <c r="J712" s="10">
        <f t="shared" si="34"/>
        <v>603720</v>
      </c>
      <c r="K712" s="10">
        <f t="shared" si="35"/>
        <v>16300.44</v>
      </c>
      <c r="L712" s="18">
        <f t="shared" si="36"/>
        <v>620020.43999999994</v>
      </c>
      <c r="M712" s="2" t="s">
        <v>20</v>
      </c>
    </row>
    <row r="713" spans="1:13" x14ac:dyDescent="0.35">
      <c r="A713" t="s">
        <v>390</v>
      </c>
      <c r="B713" t="s">
        <v>12</v>
      </c>
      <c r="C713" s="3" t="s">
        <v>26</v>
      </c>
      <c r="D713" s="4">
        <v>50020</v>
      </c>
      <c r="E713" s="2" t="s">
        <v>16</v>
      </c>
      <c r="F713" s="2" t="s">
        <v>27</v>
      </c>
      <c r="G713" s="15">
        <f>VLOOKUP(C713,'Bonus Rules'!B:G,4,FALSE)</f>
        <v>2.7E-2</v>
      </c>
      <c r="H713" s="15">
        <f>VLOOKUP(C713,'Bonus Rules'!B:G,4,)</f>
        <v>2.7E-2</v>
      </c>
      <c r="J713" s="10">
        <f t="shared" si="34"/>
        <v>600240</v>
      </c>
      <c r="K713" s="10">
        <f t="shared" si="35"/>
        <v>16206.48</v>
      </c>
      <c r="L713" s="18">
        <f t="shared" si="36"/>
        <v>616446.48</v>
      </c>
      <c r="M713" s="2" t="s">
        <v>16</v>
      </c>
    </row>
    <row r="714" spans="1:13" x14ac:dyDescent="0.35">
      <c r="A714" t="s">
        <v>399</v>
      </c>
      <c r="B714" t="s">
        <v>7</v>
      </c>
      <c r="C714" s="3" t="s">
        <v>52</v>
      </c>
      <c r="D714" s="4">
        <v>49920</v>
      </c>
      <c r="E714" s="2" t="s">
        <v>20</v>
      </c>
      <c r="F714" s="2" t="s">
        <v>27</v>
      </c>
      <c r="G714" s="15">
        <f>VLOOKUP(C714,'Bonus Rules'!B:G,4,FALSE)</f>
        <v>0.02</v>
      </c>
      <c r="H714" s="15">
        <f>VLOOKUP(C714,'Bonus Rules'!B:G,4,)</f>
        <v>0.02</v>
      </c>
      <c r="J714" s="10">
        <f t="shared" si="34"/>
        <v>599040</v>
      </c>
      <c r="K714" s="10">
        <f t="shared" si="35"/>
        <v>11980.800000000001</v>
      </c>
      <c r="L714" s="18">
        <f t="shared" si="36"/>
        <v>611020.80000000005</v>
      </c>
      <c r="M714" s="2" t="s">
        <v>20</v>
      </c>
    </row>
    <row r="715" spans="1:13" x14ac:dyDescent="0.35">
      <c r="A715" t="s">
        <v>407</v>
      </c>
      <c r="B715" t="s">
        <v>7</v>
      </c>
      <c r="C715" s="3" t="s">
        <v>19</v>
      </c>
      <c r="D715" s="4">
        <v>49760</v>
      </c>
      <c r="E715" s="2" t="s">
        <v>16</v>
      </c>
      <c r="F715" s="2" t="s">
        <v>10</v>
      </c>
      <c r="G715" s="15">
        <f>VLOOKUP(C715,'Bonus Rules'!B:G,6,FALSE)</f>
        <v>6.4000000000000001E-2</v>
      </c>
      <c r="H715" s="15">
        <f>VLOOKUP(C715,'Bonus Rules'!B:G,6,)</f>
        <v>6.4000000000000001E-2</v>
      </c>
      <c r="J715" s="10">
        <f t="shared" si="34"/>
        <v>597120</v>
      </c>
      <c r="K715" s="10">
        <f t="shared" si="35"/>
        <v>38215.68</v>
      </c>
      <c r="L715" s="18">
        <f t="shared" si="36"/>
        <v>635335.68000000005</v>
      </c>
      <c r="M715" s="2" t="s">
        <v>16</v>
      </c>
    </row>
    <row r="716" spans="1:13" x14ac:dyDescent="0.35">
      <c r="A716" t="s">
        <v>94</v>
      </c>
      <c r="B716" t="s">
        <v>7</v>
      </c>
      <c r="C716" s="3" t="s">
        <v>49</v>
      </c>
      <c r="D716" s="4">
        <v>49670</v>
      </c>
      <c r="E716" s="2" t="s">
        <v>16</v>
      </c>
      <c r="F716" s="2" t="s">
        <v>23</v>
      </c>
      <c r="G716" s="15">
        <f>VLOOKUP(C716,'Bonus Rules'!B:G,3,FALSE)</f>
        <v>0.02</v>
      </c>
      <c r="H716" s="15">
        <f>VLOOKUP(C716,'Bonus Rules'!B:G,3,)</f>
        <v>0.02</v>
      </c>
      <c r="J716" s="10">
        <f t="shared" si="34"/>
        <v>596040</v>
      </c>
      <c r="K716" s="10">
        <f t="shared" si="35"/>
        <v>11920.800000000001</v>
      </c>
      <c r="L716" s="18">
        <f t="shared" si="36"/>
        <v>607960.80000000005</v>
      </c>
      <c r="M716" s="2" t="s">
        <v>16</v>
      </c>
    </row>
    <row r="717" spans="1:13" x14ac:dyDescent="0.35">
      <c r="A717" t="s">
        <v>94</v>
      </c>
      <c r="B717" t="s">
        <v>7</v>
      </c>
      <c r="C717" s="3" t="s">
        <v>49</v>
      </c>
      <c r="D717" s="4">
        <v>49670</v>
      </c>
      <c r="E717" s="2" t="s">
        <v>16</v>
      </c>
      <c r="F717" s="2" t="s">
        <v>14</v>
      </c>
      <c r="G717" s="15">
        <f>VLOOKUP(C717,'Bonus Rules'!B:G,5,FALSE)</f>
        <v>5.3999999999999999E-2</v>
      </c>
      <c r="H717" s="15">
        <f>VLOOKUP(C717,'Bonus Rules'!B:G,5,)</f>
        <v>5.3999999999999999E-2</v>
      </c>
      <c r="J717" s="10">
        <f t="shared" si="34"/>
        <v>596040</v>
      </c>
      <c r="K717" s="10">
        <f t="shared" si="35"/>
        <v>32186.16</v>
      </c>
      <c r="L717" s="18">
        <f t="shared" si="36"/>
        <v>628226.16</v>
      </c>
      <c r="M717" s="2" t="s">
        <v>16</v>
      </c>
    </row>
    <row r="718" spans="1:13" x14ac:dyDescent="0.35">
      <c r="A718" t="s">
        <v>324</v>
      </c>
      <c r="B718" t="s">
        <v>12</v>
      </c>
      <c r="C718" s="3" t="s">
        <v>41</v>
      </c>
      <c r="D718" s="4">
        <v>49530</v>
      </c>
      <c r="E718" s="2" t="s">
        <v>9</v>
      </c>
      <c r="F718" s="2" t="s">
        <v>27</v>
      </c>
      <c r="G718" s="15">
        <f>VLOOKUP(C718,'Bonus Rules'!B:G,4,FALSE)</f>
        <v>0.04</v>
      </c>
      <c r="H718" s="15">
        <f>VLOOKUP(C718,'Bonus Rules'!B:G,4,)</f>
        <v>0.04</v>
      </c>
      <c r="J718" s="10">
        <f t="shared" si="34"/>
        <v>594360</v>
      </c>
      <c r="K718" s="10">
        <f t="shared" si="35"/>
        <v>23774.400000000001</v>
      </c>
      <c r="L718" s="18">
        <f t="shared" si="36"/>
        <v>618134.4</v>
      </c>
      <c r="M718" s="2" t="s">
        <v>9</v>
      </c>
    </row>
    <row r="719" spans="1:13" x14ac:dyDescent="0.35">
      <c r="A719" t="s">
        <v>723</v>
      </c>
      <c r="B719" t="s">
        <v>12</v>
      </c>
      <c r="C719" s="3" t="s">
        <v>33</v>
      </c>
      <c r="D719" s="4">
        <v>49520</v>
      </c>
      <c r="E719" s="2" t="s">
        <v>16</v>
      </c>
      <c r="F719" s="2" t="s">
        <v>27</v>
      </c>
      <c r="G719" s="15">
        <f>VLOOKUP(C719,'Bonus Rules'!B:G,4,FALSE)</f>
        <v>2.4E-2</v>
      </c>
      <c r="H719" s="15">
        <f>VLOOKUP(C719,'Bonus Rules'!B:G,4,)</f>
        <v>2.4E-2</v>
      </c>
      <c r="J719" s="10">
        <f t="shared" si="34"/>
        <v>594240</v>
      </c>
      <c r="K719" s="10">
        <f t="shared" si="35"/>
        <v>14261.76</v>
      </c>
      <c r="L719" s="18">
        <f t="shared" si="36"/>
        <v>608501.76000000001</v>
      </c>
      <c r="M719" s="2" t="s">
        <v>16</v>
      </c>
    </row>
    <row r="720" spans="1:13" x14ac:dyDescent="0.35">
      <c r="A720" t="s">
        <v>585</v>
      </c>
      <c r="B720" t="s">
        <v>12</v>
      </c>
      <c r="C720" s="3" t="s">
        <v>8</v>
      </c>
      <c r="D720" s="4">
        <v>49390</v>
      </c>
      <c r="E720" s="2" t="s">
        <v>9</v>
      </c>
      <c r="F720" s="2" t="s">
        <v>27</v>
      </c>
      <c r="G720" s="15">
        <f>VLOOKUP(C720,'Bonus Rules'!B:G,4,FALSE)</f>
        <v>2.1000000000000001E-2</v>
      </c>
      <c r="H720" s="15">
        <f>VLOOKUP(C720,'Bonus Rules'!B:G,4,)</f>
        <v>2.1000000000000001E-2</v>
      </c>
      <c r="J720" s="10">
        <f t="shared" si="34"/>
        <v>592680</v>
      </c>
      <c r="K720" s="10">
        <f t="shared" si="35"/>
        <v>12446.28</v>
      </c>
      <c r="L720" s="18">
        <f t="shared" si="36"/>
        <v>605126.28</v>
      </c>
      <c r="M720" s="2" t="s">
        <v>9</v>
      </c>
    </row>
    <row r="721" spans="1:13" x14ac:dyDescent="0.35">
      <c r="A721" t="s">
        <v>395</v>
      </c>
      <c r="B721" t="s">
        <v>12</v>
      </c>
      <c r="C721" s="3" t="s">
        <v>52</v>
      </c>
      <c r="D721" s="4">
        <v>49000</v>
      </c>
      <c r="E721" s="2" t="s">
        <v>16</v>
      </c>
      <c r="F721" s="2" t="s">
        <v>14</v>
      </c>
      <c r="G721" s="15">
        <f>VLOOKUP(C721,'Bonus Rules'!B:G,5,FALSE)</f>
        <v>5.8000000000000003E-2</v>
      </c>
      <c r="H721" s="15">
        <f>VLOOKUP(C721,'Bonus Rules'!B:G,5,)</f>
        <v>5.8000000000000003E-2</v>
      </c>
      <c r="J721" s="10">
        <f t="shared" si="34"/>
        <v>588000</v>
      </c>
      <c r="K721" s="10">
        <f t="shared" si="35"/>
        <v>34104</v>
      </c>
      <c r="L721" s="18">
        <f t="shared" si="36"/>
        <v>622104</v>
      </c>
      <c r="M721" s="2" t="s">
        <v>16</v>
      </c>
    </row>
    <row r="722" spans="1:13" x14ac:dyDescent="0.35">
      <c r="A722" t="s">
        <v>419</v>
      </c>
      <c r="B722" t="s">
        <v>7</v>
      </c>
      <c r="C722" s="3" t="s">
        <v>65</v>
      </c>
      <c r="D722" s="4">
        <v>48980</v>
      </c>
      <c r="E722" s="2" t="s">
        <v>20</v>
      </c>
      <c r="F722" s="2" t="s">
        <v>50</v>
      </c>
      <c r="G722" s="15">
        <f>VLOOKUP(C722,'Bonus Rules'!B:G,2,FALSE)</f>
        <v>5.0000000000000001E-3</v>
      </c>
      <c r="H722" s="15">
        <f>VLOOKUP(C722,'Bonus Rules'!B:G,2,)</f>
        <v>5.0000000000000001E-3</v>
      </c>
      <c r="J722" s="10">
        <f t="shared" si="34"/>
        <v>587760</v>
      </c>
      <c r="K722" s="10">
        <f t="shared" si="35"/>
        <v>2938.8</v>
      </c>
      <c r="L722" s="18">
        <f t="shared" si="36"/>
        <v>590698.80000000005</v>
      </c>
      <c r="M722" s="2" t="s">
        <v>20</v>
      </c>
    </row>
    <row r="723" spans="1:13" x14ac:dyDescent="0.35">
      <c r="A723" t="s">
        <v>478</v>
      </c>
      <c r="B723" t="s">
        <v>12</v>
      </c>
      <c r="C723" s="3" t="s">
        <v>19</v>
      </c>
      <c r="D723" s="4">
        <v>48980</v>
      </c>
      <c r="E723" s="2" t="s">
        <v>16</v>
      </c>
      <c r="F723" s="2" t="s">
        <v>10</v>
      </c>
      <c r="G723" s="15">
        <f>VLOOKUP(C723,'Bonus Rules'!B:G,6,FALSE)</f>
        <v>6.4000000000000001E-2</v>
      </c>
      <c r="H723" s="15">
        <f>VLOOKUP(C723,'Bonus Rules'!B:G,6,)</f>
        <v>6.4000000000000001E-2</v>
      </c>
      <c r="J723" s="10">
        <f t="shared" si="34"/>
        <v>587760</v>
      </c>
      <c r="K723" s="10">
        <f t="shared" si="35"/>
        <v>37616.639999999999</v>
      </c>
      <c r="L723" s="18">
        <f t="shared" si="36"/>
        <v>625376.64</v>
      </c>
      <c r="M723" s="2" t="s">
        <v>16</v>
      </c>
    </row>
    <row r="724" spans="1:13" x14ac:dyDescent="0.35">
      <c r="A724" t="s">
        <v>890</v>
      </c>
      <c r="B724" t="s">
        <v>7</v>
      </c>
      <c r="C724" s="3" t="s">
        <v>33</v>
      </c>
      <c r="D724" s="4">
        <v>48950</v>
      </c>
      <c r="E724" s="2" t="s">
        <v>16</v>
      </c>
      <c r="F724" s="2" t="s">
        <v>14</v>
      </c>
      <c r="G724" s="15">
        <f>VLOOKUP(C724,'Bonus Rules'!B:G,5,FALSE)</f>
        <v>0.05</v>
      </c>
      <c r="H724" s="15">
        <f>VLOOKUP(C724,'Bonus Rules'!B:G,5,)</f>
        <v>0.05</v>
      </c>
      <c r="J724" s="10">
        <f t="shared" si="34"/>
        <v>587400</v>
      </c>
      <c r="K724" s="10">
        <f t="shared" si="35"/>
        <v>29370</v>
      </c>
      <c r="L724" s="18">
        <f t="shared" si="36"/>
        <v>616770</v>
      </c>
      <c r="M724" s="2" t="s">
        <v>16</v>
      </c>
    </row>
    <row r="725" spans="1:13" x14ac:dyDescent="0.35">
      <c r="A725" t="s">
        <v>175</v>
      </c>
      <c r="B725" t="s">
        <v>7</v>
      </c>
      <c r="C725" s="3" t="s">
        <v>19</v>
      </c>
      <c r="D725" s="4">
        <v>48690</v>
      </c>
      <c r="E725" s="2" t="s">
        <v>9</v>
      </c>
      <c r="F725" s="2" t="s">
        <v>27</v>
      </c>
      <c r="G725" s="15">
        <f>VLOOKUP(C725,'Bonus Rules'!B:G,4,FALSE)</f>
        <v>2.1000000000000001E-2</v>
      </c>
      <c r="H725" s="15">
        <f>VLOOKUP(C725,'Bonus Rules'!B:G,4,)</f>
        <v>2.1000000000000001E-2</v>
      </c>
      <c r="J725" s="10">
        <f t="shared" si="34"/>
        <v>584280</v>
      </c>
      <c r="K725" s="10">
        <f t="shared" si="35"/>
        <v>12269.880000000001</v>
      </c>
      <c r="L725" s="18">
        <f t="shared" si="36"/>
        <v>596549.88</v>
      </c>
      <c r="M725" s="2" t="s">
        <v>9</v>
      </c>
    </row>
    <row r="726" spans="1:13" x14ac:dyDescent="0.35">
      <c r="A726" t="s">
        <v>233</v>
      </c>
      <c r="B726" t="s">
        <v>7</v>
      </c>
      <c r="C726" s="3" t="s">
        <v>19</v>
      </c>
      <c r="D726" s="4">
        <v>48630</v>
      </c>
      <c r="E726" s="2" t="s">
        <v>20</v>
      </c>
      <c r="F726" s="2" t="s">
        <v>17</v>
      </c>
      <c r="G726" s="15">
        <v>0</v>
      </c>
      <c r="H726" s="15">
        <v>0</v>
      </c>
      <c r="J726" s="10">
        <f t="shared" si="34"/>
        <v>583560</v>
      </c>
      <c r="K726" s="10">
        <f t="shared" si="35"/>
        <v>0</v>
      </c>
      <c r="L726" s="18">
        <f t="shared" si="36"/>
        <v>583560</v>
      </c>
      <c r="M726" s="2" t="s">
        <v>20</v>
      </c>
    </row>
    <row r="727" spans="1:13" x14ac:dyDescent="0.35">
      <c r="A727" t="s">
        <v>912</v>
      </c>
      <c r="B727" t="s">
        <v>12</v>
      </c>
      <c r="C727" s="3" t="s">
        <v>65</v>
      </c>
      <c r="D727" s="4">
        <v>48590</v>
      </c>
      <c r="E727" s="2" t="s">
        <v>20</v>
      </c>
      <c r="F727" s="2" t="s">
        <v>50</v>
      </c>
      <c r="G727" s="15">
        <f>VLOOKUP(C727,'Bonus Rules'!B:G,2,FALSE)</f>
        <v>5.0000000000000001E-3</v>
      </c>
      <c r="H727" s="15">
        <f>VLOOKUP(C727,'Bonus Rules'!B:G,2,)</f>
        <v>5.0000000000000001E-3</v>
      </c>
      <c r="J727" s="10">
        <f t="shared" si="34"/>
        <v>583080</v>
      </c>
      <c r="K727" s="10">
        <f t="shared" si="35"/>
        <v>2915.4</v>
      </c>
      <c r="L727" s="18">
        <f t="shared" si="36"/>
        <v>585995.4</v>
      </c>
      <c r="M727" s="2" t="s">
        <v>20</v>
      </c>
    </row>
    <row r="728" spans="1:13" x14ac:dyDescent="0.35">
      <c r="A728" t="s">
        <v>263</v>
      </c>
      <c r="B728" t="s">
        <v>7</v>
      </c>
      <c r="C728" s="3" t="s">
        <v>52</v>
      </c>
      <c r="D728" s="4">
        <v>48530</v>
      </c>
      <c r="E728" s="2" t="s">
        <v>16</v>
      </c>
      <c r="F728" s="2" t="s">
        <v>27</v>
      </c>
      <c r="G728" s="15">
        <f>VLOOKUP(C728,'Bonus Rules'!B:G,4,FALSE)</f>
        <v>0.02</v>
      </c>
      <c r="H728" s="15">
        <f>VLOOKUP(C728,'Bonus Rules'!B:G,4,)</f>
        <v>0.02</v>
      </c>
      <c r="J728" s="10">
        <f t="shared" si="34"/>
        <v>582360</v>
      </c>
      <c r="K728" s="10">
        <f t="shared" si="35"/>
        <v>11647.2</v>
      </c>
      <c r="L728" s="18">
        <f t="shared" si="36"/>
        <v>594007.19999999995</v>
      </c>
      <c r="M728" s="2" t="s">
        <v>16</v>
      </c>
    </row>
    <row r="729" spans="1:13" x14ac:dyDescent="0.35">
      <c r="A729" t="s">
        <v>293</v>
      </c>
      <c r="B729" t="s">
        <v>7</v>
      </c>
      <c r="C729" s="3" t="s">
        <v>26</v>
      </c>
      <c r="D729" s="4">
        <v>48530</v>
      </c>
      <c r="E729" s="2" t="s">
        <v>20</v>
      </c>
      <c r="F729" s="2" t="s">
        <v>23</v>
      </c>
      <c r="G729" s="15">
        <f>VLOOKUP(C729,'Bonus Rules'!B:G,3,FALSE)</f>
        <v>1.2999999999999999E-2</v>
      </c>
      <c r="H729" s="15">
        <f>VLOOKUP(C729,'Bonus Rules'!B:G,3,)</f>
        <v>1.2999999999999999E-2</v>
      </c>
      <c r="J729" s="10">
        <f t="shared" si="34"/>
        <v>582360</v>
      </c>
      <c r="K729" s="10">
        <f t="shared" si="35"/>
        <v>7570.6799999999994</v>
      </c>
      <c r="L729" s="18">
        <f t="shared" si="36"/>
        <v>589930.68000000005</v>
      </c>
      <c r="M729" s="2" t="s">
        <v>20</v>
      </c>
    </row>
    <row r="730" spans="1:13" x14ac:dyDescent="0.35">
      <c r="A730" t="s">
        <v>293</v>
      </c>
      <c r="B730" t="s">
        <v>7</v>
      </c>
      <c r="C730" s="3" t="s">
        <v>26</v>
      </c>
      <c r="D730" s="4">
        <v>48530</v>
      </c>
      <c r="E730" s="2" t="s">
        <v>9</v>
      </c>
      <c r="F730" s="2" t="s">
        <v>10</v>
      </c>
      <c r="G730" s="15">
        <f>VLOOKUP(C730,'Bonus Rules'!B:G,6,FALSE)</f>
        <v>7.5999999999999998E-2</v>
      </c>
      <c r="H730" s="15">
        <f>VLOOKUP(C730,'Bonus Rules'!B:G,6,)</f>
        <v>7.5999999999999998E-2</v>
      </c>
      <c r="J730" s="10">
        <f t="shared" si="34"/>
        <v>582360</v>
      </c>
      <c r="K730" s="10">
        <f t="shared" si="35"/>
        <v>44259.360000000001</v>
      </c>
      <c r="L730" s="18">
        <f t="shared" si="36"/>
        <v>626619.36</v>
      </c>
      <c r="M730" s="2" t="s">
        <v>9</v>
      </c>
    </row>
    <row r="731" spans="1:13" x14ac:dyDescent="0.35">
      <c r="A731" t="s">
        <v>574</v>
      </c>
      <c r="B731" t="s">
        <v>7</v>
      </c>
      <c r="C731" s="3" t="s">
        <v>49</v>
      </c>
      <c r="D731" s="4">
        <v>48290</v>
      </c>
      <c r="E731" s="2" t="s">
        <v>20</v>
      </c>
      <c r="F731" s="2" t="s">
        <v>27</v>
      </c>
      <c r="G731" s="15">
        <f>VLOOKUP(C731,'Bonus Rules'!B:G,4,FALSE)</f>
        <v>3.3000000000000002E-2</v>
      </c>
      <c r="H731" s="15">
        <f>VLOOKUP(C731,'Bonus Rules'!B:G,4,)</f>
        <v>3.3000000000000002E-2</v>
      </c>
      <c r="J731" s="10">
        <f t="shared" si="34"/>
        <v>579480</v>
      </c>
      <c r="K731" s="10">
        <f t="shared" si="35"/>
        <v>19122.84</v>
      </c>
      <c r="L731" s="18">
        <f t="shared" si="36"/>
        <v>598602.84</v>
      </c>
      <c r="M731" s="2" t="s">
        <v>20</v>
      </c>
    </row>
    <row r="732" spans="1:13" x14ac:dyDescent="0.35">
      <c r="A732" t="s">
        <v>560</v>
      </c>
      <c r="B732" t="s">
        <v>12</v>
      </c>
      <c r="C732" s="3" t="s">
        <v>49</v>
      </c>
      <c r="D732" s="4">
        <v>48250</v>
      </c>
      <c r="E732" s="2" t="s">
        <v>20</v>
      </c>
      <c r="F732" s="2" t="s">
        <v>23</v>
      </c>
      <c r="G732" s="15">
        <f>VLOOKUP(C732,'Bonus Rules'!B:G,3,FALSE)</f>
        <v>0.02</v>
      </c>
      <c r="H732" s="15">
        <f>VLOOKUP(C732,'Bonus Rules'!B:G,3,)</f>
        <v>0.02</v>
      </c>
      <c r="J732" s="10">
        <f t="shared" si="34"/>
        <v>579000</v>
      </c>
      <c r="K732" s="10">
        <f t="shared" si="35"/>
        <v>11580</v>
      </c>
      <c r="L732" s="18">
        <f t="shared" si="36"/>
        <v>590580</v>
      </c>
      <c r="M732" s="2" t="s">
        <v>20</v>
      </c>
    </row>
    <row r="733" spans="1:13" x14ac:dyDescent="0.35">
      <c r="A733" t="s">
        <v>455</v>
      </c>
      <c r="B733" t="s">
        <v>7</v>
      </c>
      <c r="C733" s="3" t="s">
        <v>41</v>
      </c>
      <c r="D733" s="4">
        <v>48180</v>
      </c>
      <c r="E733" s="2" t="s">
        <v>16</v>
      </c>
      <c r="F733" s="2" t="s">
        <v>14</v>
      </c>
      <c r="G733" s="15">
        <f>VLOOKUP(C733,'Bonus Rules'!B:G,5,FALSE)</f>
        <v>5.8999999999999997E-2</v>
      </c>
      <c r="H733" s="15">
        <f>VLOOKUP(C733,'Bonus Rules'!B:G,5,)</f>
        <v>5.8999999999999997E-2</v>
      </c>
      <c r="J733" s="10">
        <f t="shared" si="34"/>
        <v>578160</v>
      </c>
      <c r="K733" s="10">
        <f t="shared" si="35"/>
        <v>34111.439999999995</v>
      </c>
      <c r="L733" s="18">
        <f t="shared" si="36"/>
        <v>612271.43999999994</v>
      </c>
      <c r="M733" s="2" t="s">
        <v>16</v>
      </c>
    </row>
    <row r="734" spans="1:13" x14ac:dyDescent="0.35">
      <c r="A734" t="s">
        <v>364</v>
      </c>
      <c r="B734" t="s">
        <v>7</v>
      </c>
      <c r="C734" s="3" t="s">
        <v>65</v>
      </c>
      <c r="D734" s="4">
        <v>48170</v>
      </c>
      <c r="E734" s="2" t="s">
        <v>16</v>
      </c>
      <c r="F734" s="2" t="s">
        <v>14</v>
      </c>
      <c r="G734" s="15">
        <f>VLOOKUP(C734,'Bonus Rules'!B:G,5,FALSE)</f>
        <v>5.8000000000000003E-2</v>
      </c>
      <c r="H734" s="15">
        <f>VLOOKUP(C734,'Bonus Rules'!B:G,5,)</f>
        <v>5.8000000000000003E-2</v>
      </c>
      <c r="J734" s="10">
        <f t="shared" si="34"/>
        <v>578040</v>
      </c>
      <c r="K734" s="10">
        <f t="shared" si="35"/>
        <v>33526.32</v>
      </c>
      <c r="L734" s="18">
        <f t="shared" si="36"/>
        <v>611566.31999999995</v>
      </c>
      <c r="M734" s="2" t="s">
        <v>16</v>
      </c>
    </row>
    <row r="735" spans="1:13" x14ac:dyDescent="0.35">
      <c r="A735" t="s">
        <v>180</v>
      </c>
      <c r="B735" t="s">
        <v>12</v>
      </c>
      <c r="C735" s="3" t="s">
        <v>19</v>
      </c>
      <c r="D735" s="4">
        <v>48140</v>
      </c>
      <c r="E735" s="2" t="s">
        <v>16</v>
      </c>
      <c r="F735" s="2" t="s">
        <v>10</v>
      </c>
      <c r="G735" s="15">
        <f>VLOOKUP(C735,'Bonus Rules'!B:G,6,FALSE)</f>
        <v>6.4000000000000001E-2</v>
      </c>
      <c r="H735" s="15">
        <f>VLOOKUP(C735,'Bonus Rules'!B:G,6,)</f>
        <v>6.4000000000000001E-2</v>
      </c>
      <c r="J735" s="10">
        <f t="shared" si="34"/>
        <v>577680</v>
      </c>
      <c r="K735" s="10">
        <f t="shared" si="35"/>
        <v>36971.520000000004</v>
      </c>
      <c r="L735" s="18">
        <f t="shared" si="36"/>
        <v>614651.52</v>
      </c>
      <c r="M735" s="2" t="s">
        <v>16</v>
      </c>
    </row>
    <row r="736" spans="1:13" x14ac:dyDescent="0.35">
      <c r="A736" t="s">
        <v>922</v>
      </c>
      <c r="B736" t="s">
        <v>984</v>
      </c>
      <c r="C736" s="3" t="s">
        <v>22</v>
      </c>
      <c r="D736" s="4">
        <v>48090</v>
      </c>
      <c r="E736" s="2" t="s">
        <v>16</v>
      </c>
      <c r="F736" s="2" t="s">
        <v>17</v>
      </c>
      <c r="G736" s="15">
        <v>0</v>
      </c>
      <c r="H736" s="15">
        <v>0</v>
      </c>
      <c r="J736" s="10">
        <f t="shared" si="34"/>
        <v>577080</v>
      </c>
      <c r="K736" s="10">
        <f t="shared" si="35"/>
        <v>0</v>
      </c>
      <c r="L736" s="18">
        <f t="shared" si="36"/>
        <v>577080</v>
      </c>
      <c r="M736" s="2" t="s">
        <v>16</v>
      </c>
    </row>
    <row r="737" spans="1:13" x14ac:dyDescent="0.35">
      <c r="A737" t="s">
        <v>168</v>
      </c>
      <c r="B737" t="s">
        <v>12</v>
      </c>
      <c r="C737" s="3" t="s">
        <v>13</v>
      </c>
      <c r="D737" s="4">
        <v>48060</v>
      </c>
      <c r="E737" s="2" t="s">
        <v>16</v>
      </c>
      <c r="F737" s="2" t="s">
        <v>23</v>
      </c>
      <c r="G737" s="15">
        <f>VLOOKUP(C737,'Bonus Rules'!B:G,3,FALSE)</f>
        <v>1.0999999999999999E-2</v>
      </c>
      <c r="H737" s="15">
        <f>VLOOKUP(C737,'Bonus Rules'!B:G,3,)</f>
        <v>1.0999999999999999E-2</v>
      </c>
      <c r="J737" s="10">
        <f t="shared" si="34"/>
        <v>576720</v>
      </c>
      <c r="K737" s="10">
        <f t="shared" si="35"/>
        <v>6343.92</v>
      </c>
      <c r="L737" s="18">
        <f t="shared" si="36"/>
        <v>583063.92000000004</v>
      </c>
      <c r="M737" s="2" t="s">
        <v>16</v>
      </c>
    </row>
    <row r="738" spans="1:13" x14ac:dyDescent="0.35">
      <c r="A738" t="s">
        <v>242</v>
      </c>
      <c r="B738" t="s">
        <v>12</v>
      </c>
      <c r="C738" s="3" t="s">
        <v>36</v>
      </c>
      <c r="D738" s="4">
        <v>47960</v>
      </c>
      <c r="E738" s="2" t="s">
        <v>20</v>
      </c>
      <c r="F738" s="2" t="s">
        <v>23</v>
      </c>
      <c r="G738" s="15">
        <f>VLOOKUP(C738,'Bonus Rules'!B:G,3,FALSE)</f>
        <v>0.01</v>
      </c>
      <c r="H738" s="15">
        <f>VLOOKUP(C738,'Bonus Rules'!B:G,3,)</f>
        <v>0.01</v>
      </c>
      <c r="J738" s="10">
        <f t="shared" si="34"/>
        <v>575520</v>
      </c>
      <c r="K738" s="10">
        <f t="shared" si="35"/>
        <v>5755.2</v>
      </c>
      <c r="L738" s="18">
        <f t="shared" si="36"/>
        <v>581275.19999999995</v>
      </c>
      <c r="M738" s="2" t="s">
        <v>20</v>
      </c>
    </row>
    <row r="739" spans="1:13" x14ac:dyDescent="0.35">
      <c r="A739" t="s">
        <v>586</v>
      </c>
      <c r="B739" t="s">
        <v>12</v>
      </c>
      <c r="C739" s="3" t="s">
        <v>49</v>
      </c>
      <c r="D739" s="4">
        <v>47910</v>
      </c>
      <c r="E739" s="2" t="s">
        <v>20</v>
      </c>
      <c r="F739" s="2" t="s">
        <v>27</v>
      </c>
      <c r="G739" s="15">
        <f>VLOOKUP(C739,'Bonus Rules'!B:G,4,FALSE)</f>
        <v>3.3000000000000002E-2</v>
      </c>
      <c r="H739" s="15">
        <f>VLOOKUP(C739,'Bonus Rules'!B:G,4,)</f>
        <v>3.3000000000000002E-2</v>
      </c>
      <c r="J739" s="10">
        <f t="shared" si="34"/>
        <v>574920</v>
      </c>
      <c r="K739" s="10">
        <f t="shared" si="35"/>
        <v>18972.36</v>
      </c>
      <c r="L739" s="18">
        <f t="shared" si="36"/>
        <v>593892.36</v>
      </c>
      <c r="M739" s="2" t="s">
        <v>20</v>
      </c>
    </row>
    <row r="740" spans="1:13" x14ac:dyDescent="0.35">
      <c r="A740" t="s">
        <v>290</v>
      </c>
      <c r="B740" t="s">
        <v>7</v>
      </c>
      <c r="C740" s="3" t="s">
        <v>41</v>
      </c>
      <c r="D740" s="4">
        <v>47760</v>
      </c>
      <c r="E740" s="2" t="s">
        <v>20</v>
      </c>
      <c r="F740" s="2" t="s">
        <v>27</v>
      </c>
      <c r="G740" s="15">
        <f>VLOOKUP(C740,'Bonus Rules'!B:G,4,FALSE)</f>
        <v>0.04</v>
      </c>
      <c r="H740" s="15">
        <f>VLOOKUP(C740,'Bonus Rules'!B:G,4,)</f>
        <v>0.04</v>
      </c>
      <c r="J740" s="10">
        <f t="shared" si="34"/>
        <v>573120</v>
      </c>
      <c r="K740" s="10">
        <f t="shared" si="35"/>
        <v>22924.799999999999</v>
      </c>
      <c r="L740" s="18">
        <f t="shared" si="36"/>
        <v>596044.80000000005</v>
      </c>
      <c r="M740" s="2" t="s">
        <v>20</v>
      </c>
    </row>
    <row r="741" spans="1:13" x14ac:dyDescent="0.35">
      <c r="A741" t="s">
        <v>289</v>
      </c>
      <c r="B741" t="s">
        <v>7</v>
      </c>
      <c r="C741" s="3" t="s">
        <v>22</v>
      </c>
      <c r="D741" s="4">
        <v>47670</v>
      </c>
      <c r="E741" s="2" t="s">
        <v>16</v>
      </c>
      <c r="F741" s="2" t="s">
        <v>27</v>
      </c>
      <c r="G741" s="15">
        <f>VLOOKUP(C741,'Bonus Rules'!B:G,4,FALSE)</f>
        <v>2.8000000000000001E-2</v>
      </c>
      <c r="H741" s="15">
        <f>VLOOKUP(C741,'Bonus Rules'!B:G,4,)</f>
        <v>2.8000000000000001E-2</v>
      </c>
      <c r="J741" s="10">
        <f t="shared" si="34"/>
        <v>572040</v>
      </c>
      <c r="K741" s="10">
        <f t="shared" si="35"/>
        <v>16017.12</v>
      </c>
      <c r="L741" s="18">
        <f t="shared" si="36"/>
        <v>588057.12</v>
      </c>
      <c r="M741" s="2" t="s">
        <v>16</v>
      </c>
    </row>
    <row r="742" spans="1:13" x14ac:dyDescent="0.35">
      <c r="A742" t="s">
        <v>291</v>
      </c>
      <c r="B742" t="s">
        <v>7</v>
      </c>
      <c r="C742" s="3" t="s">
        <v>36</v>
      </c>
      <c r="D742" s="4">
        <v>47650</v>
      </c>
      <c r="E742" s="2" t="s">
        <v>16</v>
      </c>
      <c r="F742" s="2" t="s">
        <v>14</v>
      </c>
      <c r="G742" s="15">
        <f>VLOOKUP(C742,'Bonus Rules'!B:G,5,FALSE)</f>
        <v>4.1000000000000002E-2</v>
      </c>
      <c r="H742" s="15">
        <f>VLOOKUP(C742,'Bonus Rules'!B:G,5,)</f>
        <v>4.1000000000000002E-2</v>
      </c>
      <c r="J742" s="10">
        <f t="shared" si="34"/>
        <v>571800</v>
      </c>
      <c r="K742" s="10">
        <f t="shared" si="35"/>
        <v>23443.8</v>
      </c>
      <c r="L742" s="18">
        <f t="shared" si="36"/>
        <v>595243.80000000005</v>
      </c>
      <c r="M742" s="2" t="s">
        <v>16</v>
      </c>
    </row>
    <row r="743" spans="1:13" x14ac:dyDescent="0.35">
      <c r="A743" t="s">
        <v>426</v>
      </c>
      <c r="B743" t="s">
        <v>7</v>
      </c>
      <c r="C743" s="3" t="s">
        <v>30</v>
      </c>
      <c r="D743" s="4">
        <v>47650</v>
      </c>
      <c r="E743" s="2" t="s">
        <v>16</v>
      </c>
      <c r="F743" s="2" t="s">
        <v>23</v>
      </c>
      <c r="G743" s="15">
        <f>VLOOKUP(C743,'Bonus Rules'!B:G,3,FALSE)</f>
        <v>1.4999999999999999E-2</v>
      </c>
      <c r="H743" s="15">
        <f>VLOOKUP(C743,'Bonus Rules'!B:G,3,)</f>
        <v>1.4999999999999999E-2</v>
      </c>
      <c r="J743" s="10">
        <f t="shared" si="34"/>
        <v>571800</v>
      </c>
      <c r="K743" s="10">
        <f t="shared" si="35"/>
        <v>8577</v>
      </c>
      <c r="L743" s="18">
        <f t="shared" si="36"/>
        <v>580377</v>
      </c>
      <c r="M743" s="2" t="s">
        <v>16</v>
      </c>
    </row>
    <row r="744" spans="1:13" x14ac:dyDescent="0.35">
      <c r="A744" t="s">
        <v>215</v>
      </c>
      <c r="B744" t="s">
        <v>12</v>
      </c>
      <c r="C744" s="3" t="s">
        <v>8</v>
      </c>
      <c r="D744" s="4">
        <v>47550</v>
      </c>
      <c r="E744" s="2" t="s">
        <v>20</v>
      </c>
      <c r="F744" s="2" t="s">
        <v>27</v>
      </c>
      <c r="G744" s="15">
        <f>VLOOKUP(C744,'Bonus Rules'!B:G,4,FALSE)</f>
        <v>2.1000000000000001E-2</v>
      </c>
      <c r="H744" s="15">
        <f>VLOOKUP(C744,'Bonus Rules'!B:G,4,)</f>
        <v>2.1000000000000001E-2</v>
      </c>
      <c r="J744" s="10">
        <f t="shared" si="34"/>
        <v>570600</v>
      </c>
      <c r="K744" s="10">
        <f t="shared" si="35"/>
        <v>11982.6</v>
      </c>
      <c r="L744" s="18">
        <f t="shared" si="36"/>
        <v>582582.6</v>
      </c>
      <c r="M744" s="2" t="s">
        <v>20</v>
      </c>
    </row>
    <row r="745" spans="1:13" x14ac:dyDescent="0.35">
      <c r="A745" t="s">
        <v>759</v>
      </c>
      <c r="B745" t="s">
        <v>7</v>
      </c>
      <c r="C745" s="3" t="s">
        <v>13</v>
      </c>
      <c r="D745" s="4">
        <v>47360</v>
      </c>
      <c r="E745" s="2" t="s">
        <v>16</v>
      </c>
      <c r="F745" s="2" t="s">
        <v>23</v>
      </c>
      <c r="G745" s="15">
        <f>VLOOKUP(C745,'Bonus Rules'!B:G,3,FALSE)</f>
        <v>1.0999999999999999E-2</v>
      </c>
      <c r="H745" s="15">
        <f>VLOOKUP(C745,'Bonus Rules'!B:G,3,)</f>
        <v>1.0999999999999999E-2</v>
      </c>
      <c r="J745" s="10">
        <f t="shared" si="34"/>
        <v>568320</v>
      </c>
      <c r="K745" s="10">
        <f t="shared" si="35"/>
        <v>6251.5199999999995</v>
      </c>
      <c r="L745" s="18">
        <f t="shared" si="36"/>
        <v>574571.52000000002</v>
      </c>
      <c r="M745" s="2" t="s">
        <v>16</v>
      </c>
    </row>
    <row r="746" spans="1:13" x14ac:dyDescent="0.35">
      <c r="A746" t="s">
        <v>219</v>
      </c>
      <c r="B746" t="s">
        <v>7</v>
      </c>
      <c r="C746" s="3" t="s">
        <v>33</v>
      </c>
      <c r="D746" s="4">
        <v>47290</v>
      </c>
      <c r="E746" s="2" t="s">
        <v>16</v>
      </c>
      <c r="F746" s="2" t="s">
        <v>27</v>
      </c>
      <c r="G746" s="15">
        <f>VLOOKUP(C746,'Bonus Rules'!B:G,4,FALSE)</f>
        <v>2.4E-2</v>
      </c>
      <c r="H746" s="15">
        <f>VLOOKUP(C746,'Bonus Rules'!B:G,4,)</f>
        <v>2.4E-2</v>
      </c>
      <c r="J746" s="10">
        <f t="shared" si="34"/>
        <v>567480</v>
      </c>
      <c r="K746" s="10">
        <f t="shared" si="35"/>
        <v>13619.52</v>
      </c>
      <c r="L746" s="18">
        <f t="shared" si="36"/>
        <v>581099.52000000002</v>
      </c>
      <c r="M746" s="2" t="s">
        <v>16</v>
      </c>
    </row>
    <row r="747" spans="1:13" x14ac:dyDescent="0.35">
      <c r="A747" t="s">
        <v>497</v>
      </c>
      <c r="B747" t="s">
        <v>7</v>
      </c>
      <c r="C747" s="3" t="s">
        <v>36</v>
      </c>
      <c r="D747" s="4">
        <v>47270</v>
      </c>
      <c r="E747" s="2" t="s">
        <v>20</v>
      </c>
      <c r="F747" s="2" t="s">
        <v>27</v>
      </c>
      <c r="G747" s="15">
        <f>VLOOKUP(C747,'Bonus Rules'!B:G,4,FALSE)</f>
        <v>3.2000000000000001E-2</v>
      </c>
      <c r="H747" s="15">
        <f>VLOOKUP(C747,'Bonus Rules'!B:G,4,)</f>
        <v>3.2000000000000001E-2</v>
      </c>
      <c r="J747" s="10">
        <f t="shared" si="34"/>
        <v>567240</v>
      </c>
      <c r="K747" s="10">
        <f t="shared" si="35"/>
        <v>18151.68</v>
      </c>
      <c r="L747" s="18">
        <f t="shared" si="36"/>
        <v>585391.68000000005</v>
      </c>
      <c r="M747" s="2" t="s">
        <v>20</v>
      </c>
    </row>
    <row r="748" spans="1:13" x14ac:dyDescent="0.35">
      <c r="A748" t="s">
        <v>673</v>
      </c>
      <c r="B748" t="s">
        <v>7</v>
      </c>
      <c r="C748" s="3" t="s">
        <v>36</v>
      </c>
      <c r="D748" s="4">
        <v>47000</v>
      </c>
      <c r="E748" s="2" t="s">
        <v>16</v>
      </c>
      <c r="F748" s="2" t="s">
        <v>14</v>
      </c>
      <c r="G748" s="15">
        <f>VLOOKUP(C748,'Bonus Rules'!B:G,5,FALSE)</f>
        <v>4.1000000000000002E-2</v>
      </c>
      <c r="H748" s="15">
        <f>VLOOKUP(C748,'Bonus Rules'!B:G,5,)</f>
        <v>4.1000000000000002E-2</v>
      </c>
      <c r="J748" s="10">
        <f t="shared" si="34"/>
        <v>564000</v>
      </c>
      <c r="K748" s="10">
        <f t="shared" si="35"/>
        <v>23124</v>
      </c>
      <c r="L748" s="18">
        <f t="shared" si="36"/>
        <v>587124</v>
      </c>
      <c r="M748" s="2" t="s">
        <v>16</v>
      </c>
    </row>
    <row r="749" spans="1:13" x14ac:dyDescent="0.35">
      <c r="A749" t="s">
        <v>629</v>
      </c>
      <c r="B749" t="s">
        <v>7</v>
      </c>
      <c r="C749" s="3" t="s">
        <v>19</v>
      </c>
      <c r="D749" s="4">
        <v>46990</v>
      </c>
      <c r="E749" s="2" t="s">
        <v>20</v>
      </c>
      <c r="F749" s="2" t="s">
        <v>27</v>
      </c>
      <c r="G749" s="15">
        <f>VLOOKUP(C749,'Bonus Rules'!B:G,4,FALSE)</f>
        <v>2.1000000000000001E-2</v>
      </c>
      <c r="H749" s="15">
        <f>VLOOKUP(C749,'Bonus Rules'!B:G,4,)</f>
        <v>2.1000000000000001E-2</v>
      </c>
      <c r="J749" s="10">
        <f t="shared" si="34"/>
        <v>563880</v>
      </c>
      <c r="K749" s="10">
        <f t="shared" si="35"/>
        <v>11841.480000000001</v>
      </c>
      <c r="L749" s="18">
        <f t="shared" si="36"/>
        <v>575721.48</v>
      </c>
      <c r="M749" s="2" t="s">
        <v>20</v>
      </c>
    </row>
    <row r="750" spans="1:13" x14ac:dyDescent="0.35">
      <c r="A750" t="s">
        <v>644</v>
      </c>
      <c r="B750" t="s">
        <v>12</v>
      </c>
      <c r="C750" s="3" t="s">
        <v>49</v>
      </c>
      <c r="D750" s="4">
        <v>46750</v>
      </c>
      <c r="E750" s="2" t="s">
        <v>16</v>
      </c>
      <c r="F750" s="2" t="s">
        <v>14</v>
      </c>
      <c r="G750" s="15">
        <f>VLOOKUP(C750,'Bonus Rules'!B:G,5,FALSE)</f>
        <v>5.3999999999999999E-2</v>
      </c>
      <c r="H750" s="15">
        <f>VLOOKUP(C750,'Bonus Rules'!B:G,5,)</f>
        <v>5.3999999999999999E-2</v>
      </c>
      <c r="J750" s="10">
        <f t="shared" si="34"/>
        <v>561000</v>
      </c>
      <c r="K750" s="10">
        <f t="shared" si="35"/>
        <v>30294</v>
      </c>
      <c r="L750" s="18">
        <f t="shared" si="36"/>
        <v>591294</v>
      </c>
      <c r="M750" s="2" t="s">
        <v>16</v>
      </c>
    </row>
    <row r="751" spans="1:13" x14ac:dyDescent="0.35">
      <c r="A751" t="s">
        <v>644</v>
      </c>
      <c r="B751" t="s">
        <v>12</v>
      </c>
      <c r="C751" s="3" t="s">
        <v>49</v>
      </c>
      <c r="D751" s="4">
        <v>46750</v>
      </c>
      <c r="E751" s="2" t="s">
        <v>9</v>
      </c>
      <c r="F751" s="2" t="s">
        <v>27</v>
      </c>
      <c r="G751" s="15">
        <f>VLOOKUP(C751,'Bonus Rules'!B:G,4,FALSE)</f>
        <v>3.3000000000000002E-2</v>
      </c>
      <c r="H751" s="15">
        <f>VLOOKUP(C751,'Bonus Rules'!B:G,4,)</f>
        <v>3.3000000000000002E-2</v>
      </c>
      <c r="J751" s="10">
        <f t="shared" si="34"/>
        <v>561000</v>
      </c>
      <c r="K751" s="10">
        <f t="shared" si="35"/>
        <v>18513</v>
      </c>
      <c r="L751" s="18">
        <f t="shared" si="36"/>
        <v>579513</v>
      </c>
      <c r="M751" s="2" t="s">
        <v>9</v>
      </c>
    </row>
    <row r="752" spans="1:13" x14ac:dyDescent="0.35">
      <c r="A752" t="s">
        <v>808</v>
      </c>
      <c r="B752" t="s">
        <v>12</v>
      </c>
      <c r="C752" s="3" t="s">
        <v>33</v>
      </c>
      <c r="D752" s="4">
        <v>46470</v>
      </c>
      <c r="E752" s="2" t="s">
        <v>20</v>
      </c>
      <c r="F752" s="2" t="s">
        <v>27</v>
      </c>
      <c r="G752" s="15">
        <f>VLOOKUP(C752,'Bonus Rules'!B:G,4,FALSE)</f>
        <v>2.4E-2</v>
      </c>
      <c r="H752" s="15">
        <f>VLOOKUP(C752,'Bonus Rules'!B:G,4,)</f>
        <v>2.4E-2</v>
      </c>
      <c r="J752" s="10">
        <f t="shared" si="34"/>
        <v>557640</v>
      </c>
      <c r="K752" s="10">
        <f t="shared" si="35"/>
        <v>13383.36</v>
      </c>
      <c r="L752" s="18">
        <f t="shared" si="36"/>
        <v>571023.35999999999</v>
      </c>
      <c r="M752" s="2" t="s">
        <v>20</v>
      </c>
    </row>
    <row r="753" spans="1:13" x14ac:dyDescent="0.35">
      <c r="A753" t="s">
        <v>621</v>
      </c>
      <c r="B753" t="s">
        <v>7</v>
      </c>
      <c r="C753" s="3" t="s">
        <v>8</v>
      </c>
      <c r="D753" s="4">
        <v>46350</v>
      </c>
      <c r="E753" s="2" t="s">
        <v>20</v>
      </c>
      <c r="F753" s="2" t="s">
        <v>27</v>
      </c>
      <c r="G753" s="15">
        <f>VLOOKUP(C753,'Bonus Rules'!B:G,4,FALSE)</f>
        <v>2.1000000000000001E-2</v>
      </c>
      <c r="H753" s="15">
        <f>VLOOKUP(C753,'Bonus Rules'!B:G,4,)</f>
        <v>2.1000000000000001E-2</v>
      </c>
      <c r="J753" s="10">
        <f t="shared" si="34"/>
        <v>556200</v>
      </c>
      <c r="K753" s="10">
        <f t="shared" si="35"/>
        <v>11680.2</v>
      </c>
      <c r="L753" s="18">
        <f t="shared" si="36"/>
        <v>567880.19999999995</v>
      </c>
      <c r="M753" s="2" t="s">
        <v>20</v>
      </c>
    </row>
    <row r="754" spans="1:13" x14ac:dyDescent="0.35">
      <c r="A754" t="s">
        <v>698</v>
      </c>
      <c r="B754" t="s">
        <v>7</v>
      </c>
      <c r="C754" s="3" t="s">
        <v>22</v>
      </c>
      <c r="D754" s="4">
        <v>46280</v>
      </c>
      <c r="E754" s="2" t="s">
        <v>9</v>
      </c>
      <c r="F754" s="2" t="s">
        <v>27</v>
      </c>
      <c r="G754" s="15">
        <f>VLOOKUP(C754,'Bonus Rules'!B:G,4,FALSE)</f>
        <v>2.8000000000000001E-2</v>
      </c>
      <c r="H754" s="15">
        <f>VLOOKUP(C754,'Bonus Rules'!B:G,4,)</f>
        <v>2.8000000000000001E-2</v>
      </c>
      <c r="J754" s="10">
        <f t="shared" si="34"/>
        <v>555360</v>
      </c>
      <c r="K754" s="10">
        <f t="shared" si="35"/>
        <v>15550.08</v>
      </c>
      <c r="L754" s="18">
        <f t="shared" si="36"/>
        <v>570910.07999999996</v>
      </c>
      <c r="M754" s="2" t="s">
        <v>9</v>
      </c>
    </row>
    <row r="755" spans="1:13" x14ac:dyDescent="0.35">
      <c r="A755" t="s">
        <v>283</v>
      </c>
      <c r="B755" t="s">
        <v>12</v>
      </c>
      <c r="C755" s="3" t="s">
        <v>26</v>
      </c>
      <c r="D755" s="4">
        <v>46160</v>
      </c>
      <c r="E755" s="2" t="s">
        <v>20</v>
      </c>
      <c r="F755" s="2" t="s">
        <v>27</v>
      </c>
      <c r="G755" s="15">
        <f>VLOOKUP(C755,'Bonus Rules'!B:G,4,FALSE)</f>
        <v>2.7E-2</v>
      </c>
      <c r="H755" s="15">
        <f>VLOOKUP(C755,'Bonus Rules'!B:G,4,)</f>
        <v>2.7E-2</v>
      </c>
      <c r="J755" s="10">
        <f t="shared" si="34"/>
        <v>553920</v>
      </c>
      <c r="K755" s="10">
        <f t="shared" si="35"/>
        <v>14955.84</v>
      </c>
      <c r="L755" s="18">
        <f t="shared" si="36"/>
        <v>568875.84</v>
      </c>
      <c r="M755" s="2" t="s">
        <v>20</v>
      </c>
    </row>
    <row r="756" spans="1:13" x14ac:dyDescent="0.35">
      <c r="A756" t="s">
        <v>884</v>
      </c>
      <c r="B756" t="s">
        <v>7</v>
      </c>
      <c r="C756" s="3" t="s">
        <v>13</v>
      </c>
      <c r="D756" s="4">
        <v>45650</v>
      </c>
      <c r="E756" s="2" t="s">
        <v>9</v>
      </c>
      <c r="F756" s="2" t="s">
        <v>14</v>
      </c>
      <c r="G756" s="15">
        <f>VLOOKUP(C756,'Bonus Rules'!B:G,5,FALSE)</f>
        <v>4.2999999999999997E-2</v>
      </c>
      <c r="H756" s="15">
        <f>VLOOKUP(C756,'Bonus Rules'!B:G,5,)</f>
        <v>4.2999999999999997E-2</v>
      </c>
      <c r="J756" s="10">
        <f t="shared" si="34"/>
        <v>547800</v>
      </c>
      <c r="K756" s="10">
        <f t="shared" si="35"/>
        <v>23555.399999999998</v>
      </c>
      <c r="L756" s="18">
        <f t="shared" si="36"/>
        <v>571355.4</v>
      </c>
      <c r="M756" s="2" t="s">
        <v>9</v>
      </c>
    </row>
    <row r="757" spans="1:13" x14ac:dyDescent="0.35">
      <c r="A757" t="s">
        <v>581</v>
      </c>
      <c r="B757" t="s">
        <v>12</v>
      </c>
      <c r="C757" s="3" t="s">
        <v>30</v>
      </c>
      <c r="D757" s="4">
        <v>45600</v>
      </c>
      <c r="E757" s="2" t="s">
        <v>20</v>
      </c>
      <c r="F757" s="2" t="s">
        <v>17</v>
      </c>
      <c r="G757" s="15">
        <v>0</v>
      </c>
      <c r="H757" s="15">
        <v>0</v>
      </c>
      <c r="J757" s="10">
        <f t="shared" si="34"/>
        <v>547200</v>
      </c>
      <c r="K757" s="10">
        <f t="shared" si="35"/>
        <v>0</v>
      </c>
      <c r="L757" s="18">
        <f t="shared" si="36"/>
        <v>547200</v>
      </c>
      <c r="M757" s="2" t="s">
        <v>20</v>
      </c>
    </row>
    <row r="758" spans="1:13" x14ac:dyDescent="0.35">
      <c r="A758" t="s">
        <v>828</v>
      </c>
      <c r="B758" t="s">
        <v>12</v>
      </c>
      <c r="C758" s="3" t="s">
        <v>8</v>
      </c>
      <c r="D758" s="4">
        <v>45590</v>
      </c>
      <c r="E758" s="2" t="s">
        <v>16</v>
      </c>
      <c r="F758" s="2" t="s">
        <v>14</v>
      </c>
      <c r="G758" s="15">
        <f>VLOOKUP(C758,'Bonus Rules'!B:G,5,FALSE)</f>
        <v>5.0999999999999997E-2</v>
      </c>
      <c r="H758" s="15">
        <f>VLOOKUP(C758,'Bonus Rules'!B:G,5,)</f>
        <v>5.0999999999999997E-2</v>
      </c>
      <c r="J758" s="10">
        <f t="shared" si="34"/>
        <v>547080</v>
      </c>
      <c r="K758" s="10">
        <f t="shared" si="35"/>
        <v>27901.079999999998</v>
      </c>
      <c r="L758" s="18">
        <f t="shared" si="36"/>
        <v>574981.07999999996</v>
      </c>
      <c r="M758" s="2" t="s">
        <v>16</v>
      </c>
    </row>
    <row r="759" spans="1:13" x14ac:dyDescent="0.35">
      <c r="A759" t="s">
        <v>70</v>
      </c>
      <c r="B759" t="s">
        <v>7</v>
      </c>
      <c r="C759" s="3" t="s">
        <v>22</v>
      </c>
      <c r="D759" s="4">
        <v>45510</v>
      </c>
      <c r="E759" s="2" t="s">
        <v>20</v>
      </c>
      <c r="F759" s="2" t="s">
        <v>10</v>
      </c>
      <c r="G759" s="15">
        <f>VLOOKUP(C759,'Bonus Rules'!B:G,6,FALSE)</f>
        <v>7.5999999999999998E-2</v>
      </c>
      <c r="H759" s="15">
        <f>VLOOKUP(C759,'Bonus Rules'!B:G,6,)</f>
        <v>7.5999999999999998E-2</v>
      </c>
      <c r="J759" s="10">
        <f t="shared" si="34"/>
        <v>546120</v>
      </c>
      <c r="K759" s="10">
        <f t="shared" si="35"/>
        <v>41505.119999999995</v>
      </c>
      <c r="L759" s="18">
        <f t="shared" si="36"/>
        <v>587625.12</v>
      </c>
      <c r="M759" s="2" t="s">
        <v>20</v>
      </c>
    </row>
    <row r="760" spans="1:13" x14ac:dyDescent="0.35">
      <c r="A760" t="s">
        <v>823</v>
      </c>
      <c r="B760" t="s">
        <v>12</v>
      </c>
      <c r="C760" s="3" t="s">
        <v>8</v>
      </c>
      <c r="D760" s="4">
        <v>45510</v>
      </c>
      <c r="E760" s="2" t="s">
        <v>16</v>
      </c>
      <c r="F760" s="2" t="s">
        <v>14</v>
      </c>
      <c r="G760" s="15">
        <f>VLOOKUP(C760,'Bonus Rules'!B:G,5,FALSE)</f>
        <v>5.0999999999999997E-2</v>
      </c>
      <c r="H760" s="15">
        <f>VLOOKUP(C760,'Bonus Rules'!B:G,5,)</f>
        <v>5.0999999999999997E-2</v>
      </c>
      <c r="J760" s="10">
        <f t="shared" si="34"/>
        <v>546120</v>
      </c>
      <c r="K760" s="10">
        <f t="shared" si="35"/>
        <v>27852.12</v>
      </c>
      <c r="L760" s="18">
        <f t="shared" si="36"/>
        <v>573972.12</v>
      </c>
      <c r="M760" s="2" t="s">
        <v>16</v>
      </c>
    </row>
    <row r="761" spans="1:13" x14ac:dyDescent="0.35">
      <c r="A761" t="s">
        <v>481</v>
      </c>
      <c r="B761" t="s">
        <v>12</v>
      </c>
      <c r="C761" s="3" t="s">
        <v>52</v>
      </c>
      <c r="D761" s="4">
        <v>45450</v>
      </c>
      <c r="E761" s="2" t="s">
        <v>20</v>
      </c>
      <c r="F761" s="2" t="s">
        <v>10</v>
      </c>
      <c r="G761" s="15">
        <f>VLOOKUP(C761,'Bonus Rules'!B:G,6,FALSE)</f>
        <v>7.0999999999999994E-2</v>
      </c>
      <c r="H761" s="15">
        <f>VLOOKUP(C761,'Bonus Rules'!B:G,6,)</f>
        <v>7.0999999999999994E-2</v>
      </c>
      <c r="J761" s="10">
        <f t="shared" si="34"/>
        <v>545400</v>
      </c>
      <c r="K761" s="10">
        <f t="shared" si="35"/>
        <v>38723.399999999994</v>
      </c>
      <c r="L761" s="18">
        <f t="shared" si="36"/>
        <v>584123.4</v>
      </c>
      <c r="M761" s="2" t="s">
        <v>20</v>
      </c>
    </row>
    <row r="762" spans="1:13" x14ac:dyDescent="0.35">
      <c r="A762" t="s">
        <v>510</v>
      </c>
      <c r="B762" t="s">
        <v>12</v>
      </c>
      <c r="C762" s="3" t="s">
        <v>22</v>
      </c>
      <c r="D762" s="4">
        <v>45110</v>
      </c>
      <c r="E762" s="2" t="s">
        <v>16</v>
      </c>
      <c r="F762" s="2" t="s">
        <v>17</v>
      </c>
      <c r="G762" s="15">
        <v>0</v>
      </c>
      <c r="H762" s="15">
        <v>0</v>
      </c>
      <c r="J762" s="10">
        <f t="shared" si="34"/>
        <v>541320</v>
      </c>
      <c r="K762" s="10">
        <f t="shared" si="35"/>
        <v>0</v>
      </c>
      <c r="L762" s="18">
        <f t="shared" si="36"/>
        <v>541320</v>
      </c>
      <c r="M762" s="2" t="s">
        <v>16</v>
      </c>
    </row>
    <row r="763" spans="1:13" x14ac:dyDescent="0.35">
      <c r="A763" t="s">
        <v>449</v>
      </c>
      <c r="B763" t="s">
        <v>12</v>
      </c>
      <c r="C763" s="3" t="s">
        <v>30</v>
      </c>
      <c r="D763" s="4">
        <v>45060</v>
      </c>
      <c r="E763" s="2" t="s">
        <v>20</v>
      </c>
      <c r="F763" s="2" t="s">
        <v>14</v>
      </c>
      <c r="G763" s="15">
        <f>VLOOKUP(C763,'Bonus Rules'!B:G,5,FALSE)</f>
        <v>5.2999999999999999E-2</v>
      </c>
      <c r="H763" s="15">
        <f>VLOOKUP(C763,'Bonus Rules'!B:G,5,)</f>
        <v>5.2999999999999999E-2</v>
      </c>
      <c r="J763" s="10">
        <f t="shared" si="34"/>
        <v>540720</v>
      </c>
      <c r="K763" s="10">
        <f t="shared" si="35"/>
        <v>28658.16</v>
      </c>
      <c r="L763" s="18">
        <f t="shared" si="36"/>
        <v>569378.16</v>
      </c>
      <c r="M763" s="2" t="s">
        <v>20</v>
      </c>
    </row>
    <row r="764" spans="1:13" x14ac:dyDescent="0.35">
      <c r="A764" t="s">
        <v>449</v>
      </c>
      <c r="B764" t="s">
        <v>12</v>
      </c>
      <c r="C764" s="3" t="s">
        <v>30</v>
      </c>
      <c r="D764" s="4">
        <v>45060</v>
      </c>
      <c r="E764" s="2" t="s">
        <v>9</v>
      </c>
      <c r="F764" s="2" t="s">
        <v>27</v>
      </c>
      <c r="G764" s="15">
        <f>VLOOKUP(C764,'Bonus Rules'!B:G,4,FALSE)</f>
        <v>2.3E-2</v>
      </c>
      <c r="H764" s="15">
        <f>VLOOKUP(C764,'Bonus Rules'!B:G,4,)</f>
        <v>2.3E-2</v>
      </c>
      <c r="J764" s="10">
        <f t="shared" si="34"/>
        <v>540720</v>
      </c>
      <c r="K764" s="10">
        <f t="shared" si="35"/>
        <v>12436.56</v>
      </c>
      <c r="L764" s="18">
        <f t="shared" si="36"/>
        <v>553156.56000000006</v>
      </c>
      <c r="M764" s="2" t="s">
        <v>9</v>
      </c>
    </row>
    <row r="765" spans="1:13" x14ac:dyDescent="0.35">
      <c r="A765" t="s">
        <v>637</v>
      </c>
      <c r="B765" t="s">
        <v>12</v>
      </c>
      <c r="C765" s="3" t="s">
        <v>52</v>
      </c>
      <c r="D765" s="4">
        <v>44850</v>
      </c>
      <c r="E765" s="2" t="s">
        <v>20</v>
      </c>
      <c r="F765" s="2" t="s">
        <v>10</v>
      </c>
      <c r="G765" s="15">
        <f>VLOOKUP(C765,'Bonus Rules'!B:G,6,FALSE)</f>
        <v>7.0999999999999994E-2</v>
      </c>
      <c r="H765" s="15">
        <f>VLOOKUP(C765,'Bonus Rules'!B:G,6,)</f>
        <v>7.0999999999999994E-2</v>
      </c>
      <c r="J765" s="10">
        <f t="shared" si="34"/>
        <v>538200</v>
      </c>
      <c r="K765" s="10">
        <f t="shared" si="35"/>
        <v>38212.199999999997</v>
      </c>
      <c r="L765" s="18">
        <f t="shared" si="36"/>
        <v>576412.19999999995</v>
      </c>
      <c r="M765" s="2" t="s">
        <v>20</v>
      </c>
    </row>
    <row r="766" spans="1:13" x14ac:dyDescent="0.35">
      <c r="A766" t="s">
        <v>670</v>
      </c>
      <c r="B766" t="s">
        <v>12</v>
      </c>
      <c r="C766" s="3" t="s">
        <v>65</v>
      </c>
      <c r="D766" s="4">
        <v>44820</v>
      </c>
      <c r="E766" s="2" t="s">
        <v>16</v>
      </c>
      <c r="F766" s="2" t="s">
        <v>27</v>
      </c>
      <c r="G766" s="15">
        <f>VLOOKUP(C766,'Bonus Rules'!B:G,4,FALSE)</f>
        <v>3.5000000000000003E-2</v>
      </c>
      <c r="H766" s="15">
        <f>VLOOKUP(C766,'Bonus Rules'!B:G,4,)</f>
        <v>3.5000000000000003E-2</v>
      </c>
      <c r="J766" s="10">
        <f t="shared" si="34"/>
        <v>537840</v>
      </c>
      <c r="K766" s="10">
        <f t="shared" si="35"/>
        <v>18824.400000000001</v>
      </c>
      <c r="L766" s="18">
        <f t="shared" si="36"/>
        <v>556664.4</v>
      </c>
      <c r="M766" s="2" t="s">
        <v>16</v>
      </c>
    </row>
    <row r="767" spans="1:13" x14ac:dyDescent="0.35">
      <c r="A767" t="s">
        <v>44</v>
      </c>
      <c r="B767" t="s">
        <v>12</v>
      </c>
      <c r="C767" s="3" t="s">
        <v>8</v>
      </c>
      <c r="D767" s="4">
        <v>44530</v>
      </c>
      <c r="E767" s="2" t="s">
        <v>20</v>
      </c>
      <c r="F767" s="2" t="s">
        <v>27</v>
      </c>
      <c r="G767" s="15">
        <f>VLOOKUP(C767,'Bonus Rules'!B:G,4,FALSE)</f>
        <v>2.1000000000000001E-2</v>
      </c>
      <c r="H767" s="15">
        <f>VLOOKUP(C767,'Bonus Rules'!B:G,4,)</f>
        <v>2.1000000000000001E-2</v>
      </c>
      <c r="J767" s="10">
        <f t="shared" si="34"/>
        <v>534360</v>
      </c>
      <c r="K767" s="10">
        <f t="shared" si="35"/>
        <v>11221.560000000001</v>
      </c>
      <c r="L767" s="18">
        <f t="shared" si="36"/>
        <v>545581.56000000006</v>
      </c>
      <c r="M767" s="2" t="s">
        <v>20</v>
      </c>
    </row>
    <row r="768" spans="1:13" x14ac:dyDescent="0.35">
      <c r="A768" t="s">
        <v>124</v>
      </c>
      <c r="B768" t="s">
        <v>12</v>
      </c>
      <c r="C768" s="3" t="s">
        <v>49</v>
      </c>
      <c r="D768" s="4">
        <v>44450</v>
      </c>
      <c r="E768" s="2" t="s">
        <v>16</v>
      </c>
      <c r="F768" s="2" t="s">
        <v>10</v>
      </c>
      <c r="G768" s="15">
        <f>VLOOKUP(C768,'Bonus Rules'!B:G,6,FALSE)</f>
        <v>8.4000000000000005E-2</v>
      </c>
      <c r="H768" s="15">
        <f>VLOOKUP(C768,'Bonus Rules'!B:G,6,)</f>
        <v>8.4000000000000005E-2</v>
      </c>
      <c r="J768" s="10">
        <f t="shared" si="34"/>
        <v>533400</v>
      </c>
      <c r="K768" s="10">
        <f t="shared" si="35"/>
        <v>44805.600000000006</v>
      </c>
      <c r="L768" s="18">
        <f t="shared" si="36"/>
        <v>578205.6</v>
      </c>
      <c r="M768" s="2" t="s">
        <v>16</v>
      </c>
    </row>
    <row r="769" spans="1:13" x14ac:dyDescent="0.35">
      <c r="A769" t="s">
        <v>124</v>
      </c>
      <c r="B769" t="s">
        <v>12</v>
      </c>
      <c r="C769" s="3" t="s">
        <v>49</v>
      </c>
      <c r="D769" s="4">
        <v>44450</v>
      </c>
      <c r="E769" s="2" t="s">
        <v>20</v>
      </c>
      <c r="F769" s="2" t="s">
        <v>50</v>
      </c>
      <c r="G769" s="15">
        <f>VLOOKUP(C769,'Bonus Rules'!B:G,2,FALSE)</f>
        <v>5.0000000000000001E-3</v>
      </c>
      <c r="H769" s="15">
        <f>VLOOKUP(C769,'Bonus Rules'!B:G,2,)</f>
        <v>5.0000000000000001E-3</v>
      </c>
      <c r="J769" s="10">
        <f t="shared" si="34"/>
        <v>533400</v>
      </c>
      <c r="K769" s="10">
        <f t="shared" si="35"/>
        <v>2667</v>
      </c>
      <c r="L769" s="18">
        <f t="shared" si="36"/>
        <v>536067</v>
      </c>
      <c r="M769" s="2" t="s">
        <v>20</v>
      </c>
    </row>
    <row r="770" spans="1:13" x14ac:dyDescent="0.35">
      <c r="A770" t="s">
        <v>185</v>
      </c>
      <c r="B770" t="s">
        <v>12</v>
      </c>
      <c r="C770" s="3" t="s">
        <v>13</v>
      </c>
      <c r="D770" s="4">
        <v>44300</v>
      </c>
      <c r="E770" s="2" t="s">
        <v>9</v>
      </c>
      <c r="F770" s="2" t="s">
        <v>14</v>
      </c>
      <c r="G770" s="15">
        <f>VLOOKUP(C770,'Bonus Rules'!B:G,5,FALSE)</f>
        <v>4.2999999999999997E-2</v>
      </c>
      <c r="H770" s="15">
        <f>VLOOKUP(C770,'Bonus Rules'!B:G,5,)</f>
        <v>4.2999999999999997E-2</v>
      </c>
      <c r="J770" s="10">
        <f t="shared" si="34"/>
        <v>531600</v>
      </c>
      <c r="K770" s="10">
        <f t="shared" si="35"/>
        <v>22858.799999999999</v>
      </c>
      <c r="L770" s="18">
        <f t="shared" si="36"/>
        <v>554458.80000000005</v>
      </c>
      <c r="M770" s="2" t="s">
        <v>9</v>
      </c>
    </row>
    <row r="771" spans="1:13" x14ac:dyDescent="0.35">
      <c r="A771" t="s">
        <v>185</v>
      </c>
      <c r="B771" t="s">
        <v>12</v>
      </c>
      <c r="C771" s="3" t="s">
        <v>13</v>
      </c>
      <c r="D771" s="4">
        <v>44300</v>
      </c>
      <c r="E771" s="2" t="s">
        <v>9</v>
      </c>
      <c r="F771" s="2" t="s">
        <v>23</v>
      </c>
      <c r="G771" s="15">
        <f>VLOOKUP(C771,'Bonus Rules'!B:G,3,FALSE)</f>
        <v>1.0999999999999999E-2</v>
      </c>
      <c r="H771" s="15">
        <f>VLOOKUP(C771,'Bonus Rules'!B:G,3,)</f>
        <v>1.0999999999999999E-2</v>
      </c>
      <c r="J771" s="10">
        <f t="shared" ref="J771:J834" si="37">D771*12</f>
        <v>531600</v>
      </c>
      <c r="K771" s="10">
        <f t="shared" ref="K771:K834" si="38">J771*G771</f>
        <v>5847.5999999999995</v>
      </c>
      <c r="L771" s="18">
        <f t="shared" ref="L771:L834" si="39">J771+K771</f>
        <v>537447.6</v>
      </c>
      <c r="M771" s="2" t="s">
        <v>9</v>
      </c>
    </row>
    <row r="772" spans="1:13" x14ac:dyDescent="0.35">
      <c r="A772" t="s">
        <v>825</v>
      </c>
      <c r="B772" t="s">
        <v>7</v>
      </c>
      <c r="C772" s="3" t="s">
        <v>8</v>
      </c>
      <c r="D772" s="4">
        <v>44120</v>
      </c>
      <c r="E772" s="2" t="s">
        <v>9</v>
      </c>
      <c r="F772" s="2" t="s">
        <v>50</v>
      </c>
      <c r="G772" s="15">
        <f>VLOOKUP(C772,'Bonus Rules'!B:G,2,FALSE)</f>
        <v>5.0000000000000001E-3</v>
      </c>
      <c r="H772" s="15">
        <f>VLOOKUP(C772,'Bonus Rules'!B:G,2,)</f>
        <v>5.0000000000000001E-3</v>
      </c>
      <c r="J772" s="10">
        <f t="shared" si="37"/>
        <v>529440</v>
      </c>
      <c r="K772" s="10">
        <f t="shared" si="38"/>
        <v>2647.2000000000003</v>
      </c>
      <c r="L772" s="18">
        <f t="shared" si="39"/>
        <v>532087.19999999995</v>
      </c>
      <c r="M772" s="2" t="s">
        <v>9</v>
      </c>
    </row>
    <row r="773" spans="1:13" x14ac:dyDescent="0.35">
      <c r="A773" t="s">
        <v>402</v>
      </c>
      <c r="B773" t="s">
        <v>12</v>
      </c>
      <c r="C773" s="3" t="s">
        <v>65</v>
      </c>
      <c r="D773" s="4">
        <v>43900</v>
      </c>
      <c r="E773" s="2" t="s">
        <v>20</v>
      </c>
      <c r="F773" s="2" t="s">
        <v>14</v>
      </c>
      <c r="G773" s="15">
        <f>VLOOKUP(C773,'Bonus Rules'!B:G,5,FALSE)</f>
        <v>5.8000000000000003E-2</v>
      </c>
      <c r="H773" s="15">
        <f>VLOOKUP(C773,'Bonus Rules'!B:G,5,)</f>
        <v>5.8000000000000003E-2</v>
      </c>
      <c r="J773" s="10">
        <f t="shared" si="37"/>
        <v>526800</v>
      </c>
      <c r="K773" s="10">
        <f t="shared" si="38"/>
        <v>30554.400000000001</v>
      </c>
      <c r="L773" s="18">
        <f t="shared" si="39"/>
        <v>557354.4</v>
      </c>
      <c r="M773" s="2" t="s">
        <v>20</v>
      </c>
    </row>
    <row r="774" spans="1:13" x14ac:dyDescent="0.35">
      <c r="A774" t="s">
        <v>329</v>
      </c>
      <c r="B774" t="s">
        <v>7</v>
      </c>
      <c r="C774" s="3" t="s">
        <v>33</v>
      </c>
      <c r="D774" s="4">
        <v>43700</v>
      </c>
      <c r="E774" s="2" t="s">
        <v>9</v>
      </c>
      <c r="F774" s="2" t="s">
        <v>27</v>
      </c>
      <c r="G774" s="15">
        <f>VLOOKUP(C774,'Bonus Rules'!B:G,4,FALSE)</f>
        <v>2.4E-2</v>
      </c>
      <c r="H774" s="15">
        <f>VLOOKUP(C774,'Bonus Rules'!B:G,4,)</f>
        <v>2.4E-2</v>
      </c>
      <c r="J774" s="10">
        <f t="shared" si="37"/>
        <v>524400</v>
      </c>
      <c r="K774" s="10">
        <f t="shared" si="38"/>
        <v>12585.6</v>
      </c>
      <c r="L774" s="18">
        <f t="shared" si="39"/>
        <v>536985.59999999998</v>
      </c>
      <c r="M774" s="2" t="s">
        <v>9</v>
      </c>
    </row>
    <row r="775" spans="1:13" x14ac:dyDescent="0.35">
      <c r="A775" t="s">
        <v>141</v>
      </c>
      <c r="B775" t="s">
        <v>7</v>
      </c>
      <c r="C775" s="3" t="s">
        <v>13</v>
      </c>
      <c r="D775" s="4">
        <v>43600</v>
      </c>
      <c r="E775" s="2" t="s">
        <v>16</v>
      </c>
      <c r="F775" s="2" t="s">
        <v>27</v>
      </c>
      <c r="G775" s="15">
        <f>VLOOKUP(C775,'Bonus Rules'!B:G,4,FALSE)</f>
        <v>3.5000000000000003E-2</v>
      </c>
      <c r="H775" s="15">
        <f>VLOOKUP(C775,'Bonus Rules'!B:G,4,)</f>
        <v>3.5000000000000003E-2</v>
      </c>
      <c r="J775" s="10">
        <f t="shared" si="37"/>
        <v>523200</v>
      </c>
      <c r="K775" s="10">
        <f t="shared" si="38"/>
        <v>18312</v>
      </c>
      <c r="L775" s="18">
        <f t="shared" si="39"/>
        <v>541512</v>
      </c>
      <c r="M775" s="2" t="s">
        <v>16</v>
      </c>
    </row>
    <row r="776" spans="1:13" x14ac:dyDescent="0.35">
      <c r="A776" t="s">
        <v>411</v>
      </c>
      <c r="B776" t="s">
        <v>7</v>
      </c>
      <c r="C776" s="3" t="s">
        <v>52</v>
      </c>
      <c r="D776" s="4">
        <v>43590</v>
      </c>
      <c r="E776" s="2" t="s">
        <v>16</v>
      </c>
      <c r="F776" s="2" t="s">
        <v>23</v>
      </c>
      <c r="G776" s="15">
        <f>VLOOKUP(C776,'Bonus Rules'!B:G,3,FALSE)</f>
        <v>1.2E-2</v>
      </c>
      <c r="H776" s="15">
        <f>VLOOKUP(C776,'Bonus Rules'!B:G,3,)</f>
        <v>1.2E-2</v>
      </c>
      <c r="J776" s="10">
        <f t="shared" si="37"/>
        <v>523080</v>
      </c>
      <c r="K776" s="10">
        <f t="shared" si="38"/>
        <v>6276.96</v>
      </c>
      <c r="L776" s="18">
        <f t="shared" si="39"/>
        <v>529356.96</v>
      </c>
      <c r="M776" s="2" t="s">
        <v>16</v>
      </c>
    </row>
    <row r="777" spans="1:13" x14ac:dyDescent="0.35">
      <c r="A777" t="s">
        <v>584</v>
      </c>
      <c r="B777" t="s">
        <v>7</v>
      </c>
      <c r="C777" s="3" t="s">
        <v>41</v>
      </c>
      <c r="D777" s="4">
        <v>43510</v>
      </c>
      <c r="E777" s="2" t="s">
        <v>20</v>
      </c>
      <c r="F777" s="2" t="s">
        <v>27</v>
      </c>
      <c r="G777" s="15">
        <f>VLOOKUP(C777,'Bonus Rules'!B:G,4,FALSE)</f>
        <v>0.04</v>
      </c>
      <c r="H777" s="15">
        <f>VLOOKUP(C777,'Bonus Rules'!B:G,4,)</f>
        <v>0.04</v>
      </c>
      <c r="J777" s="10">
        <f t="shared" si="37"/>
        <v>522120</v>
      </c>
      <c r="K777" s="10">
        <f t="shared" si="38"/>
        <v>20884.8</v>
      </c>
      <c r="L777" s="18">
        <f t="shared" si="39"/>
        <v>543004.80000000005</v>
      </c>
      <c r="M777" s="2" t="s">
        <v>20</v>
      </c>
    </row>
    <row r="778" spans="1:13" x14ac:dyDescent="0.35">
      <c r="A778" t="s">
        <v>197</v>
      </c>
      <c r="B778" t="s">
        <v>7</v>
      </c>
      <c r="C778" s="3" t="s">
        <v>13</v>
      </c>
      <c r="D778" s="4">
        <v>43330</v>
      </c>
      <c r="E778" s="2" t="s">
        <v>16</v>
      </c>
      <c r="F778" s="2" t="s">
        <v>10</v>
      </c>
      <c r="G778" s="15">
        <f>VLOOKUP(C778,'Bonus Rules'!B:G,6,FALSE)</f>
        <v>6.0999999999999999E-2</v>
      </c>
      <c r="H778" s="15">
        <f>VLOOKUP(C778,'Bonus Rules'!B:G,6,)</f>
        <v>6.0999999999999999E-2</v>
      </c>
      <c r="J778" s="10">
        <f t="shared" si="37"/>
        <v>519960</v>
      </c>
      <c r="K778" s="10">
        <f t="shared" si="38"/>
        <v>31717.559999999998</v>
      </c>
      <c r="L778" s="18">
        <f t="shared" si="39"/>
        <v>551677.56000000006</v>
      </c>
      <c r="M778" s="2" t="s">
        <v>16</v>
      </c>
    </row>
    <row r="779" spans="1:13" x14ac:dyDescent="0.35">
      <c r="A779" t="s">
        <v>222</v>
      </c>
      <c r="B779" t="s">
        <v>12</v>
      </c>
      <c r="C779" s="3" t="s">
        <v>22</v>
      </c>
      <c r="D779" s="4">
        <v>43200</v>
      </c>
      <c r="E779" s="2" t="s">
        <v>16</v>
      </c>
      <c r="F779" s="2" t="s">
        <v>27</v>
      </c>
      <c r="G779" s="15">
        <f>VLOOKUP(C779,'Bonus Rules'!B:G,4,FALSE)</f>
        <v>2.8000000000000001E-2</v>
      </c>
      <c r="H779" s="15">
        <f>VLOOKUP(C779,'Bonus Rules'!B:G,4,)</f>
        <v>2.8000000000000001E-2</v>
      </c>
      <c r="J779" s="10">
        <f t="shared" si="37"/>
        <v>518400</v>
      </c>
      <c r="K779" s="10">
        <f t="shared" si="38"/>
        <v>14515.2</v>
      </c>
      <c r="L779" s="18">
        <f t="shared" si="39"/>
        <v>532915.19999999995</v>
      </c>
      <c r="M779" s="2" t="s">
        <v>16</v>
      </c>
    </row>
    <row r="780" spans="1:13" x14ac:dyDescent="0.35">
      <c r="A780" t="s">
        <v>222</v>
      </c>
      <c r="B780" t="s">
        <v>12</v>
      </c>
      <c r="C780" s="3" t="s">
        <v>22</v>
      </c>
      <c r="D780" s="4">
        <v>43200</v>
      </c>
      <c r="E780" s="2" t="s">
        <v>16</v>
      </c>
      <c r="F780" s="2" t="s">
        <v>10</v>
      </c>
      <c r="G780" s="15">
        <f>VLOOKUP(C780,'Bonus Rules'!B:G,6,FALSE)</f>
        <v>7.5999999999999998E-2</v>
      </c>
      <c r="H780" s="15">
        <f>VLOOKUP(C780,'Bonus Rules'!B:G,6,)</f>
        <v>7.5999999999999998E-2</v>
      </c>
      <c r="J780" s="10">
        <f t="shared" si="37"/>
        <v>518400</v>
      </c>
      <c r="K780" s="10">
        <f t="shared" si="38"/>
        <v>39398.400000000001</v>
      </c>
      <c r="L780" s="18">
        <f t="shared" si="39"/>
        <v>557798.40000000002</v>
      </c>
      <c r="M780" s="2" t="s">
        <v>16</v>
      </c>
    </row>
    <row r="781" spans="1:13" x14ac:dyDescent="0.35">
      <c r="A781" t="s">
        <v>906</v>
      </c>
      <c r="B781" t="s">
        <v>7</v>
      </c>
      <c r="C781" s="3" t="s">
        <v>13</v>
      </c>
      <c r="D781" s="4">
        <v>43150</v>
      </c>
      <c r="E781" s="2" t="s">
        <v>16</v>
      </c>
      <c r="F781" s="2" t="s">
        <v>10</v>
      </c>
      <c r="G781" s="15">
        <f>VLOOKUP(C781,'Bonus Rules'!B:G,6,FALSE)</f>
        <v>6.0999999999999999E-2</v>
      </c>
      <c r="H781" s="15">
        <f>VLOOKUP(C781,'Bonus Rules'!B:G,6,)</f>
        <v>6.0999999999999999E-2</v>
      </c>
      <c r="J781" s="10">
        <f t="shared" si="37"/>
        <v>517800</v>
      </c>
      <c r="K781" s="10">
        <f t="shared" si="38"/>
        <v>31585.8</v>
      </c>
      <c r="L781" s="18">
        <f t="shared" si="39"/>
        <v>549385.80000000005</v>
      </c>
      <c r="M781" s="2" t="s">
        <v>16</v>
      </c>
    </row>
    <row r="782" spans="1:13" x14ac:dyDescent="0.35">
      <c r="A782" t="s">
        <v>619</v>
      </c>
      <c r="B782" t="s">
        <v>12</v>
      </c>
      <c r="C782" s="3" t="s">
        <v>19</v>
      </c>
      <c r="D782" s="4">
        <v>43110</v>
      </c>
      <c r="E782" s="2" t="s">
        <v>9</v>
      </c>
      <c r="F782" s="2" t="s">
        <v>27</v>
      </c>
      <c r="G782" s="15">
        <f>VLOOKUP(C782,'Bonus Rules'!B:G,4,FALSE)</f>
        <v>2.1000000000000001E-2</v>
      </c>
      <c r="H782" s="15">
        <f>VLOOKUP(C782,'Bonus Rules'!B:G,4,)</f>
        <v>2.1000000000000001E-2</v>
      </c>
      <c r="J782" s="10">
        <f t="shared" si="37"/>
        <v>517320</v>
      </c>
      <c r="K782" s="10">
        <f t="shared" si="38"/>
        <v>10863.720000000001</v>
      </c>
      <c r="L782" s="18">
        <f t="shared" si="39"/>
        <v>528183.72</v>
      </c>
      <c r="M782" s="2" t="s">
        <v>9</v>
      </c>
    </row>
    <row r="783" spans="1:13" x14ac:dyDescent="0.35">
      <c r="A783" t="s">
        <v>31</v>
      </c>
      <c r="B783" t="s">
        <v>12</v>
      </c>
      <c r="C783" s="3" t="s">
        <v>22</v>
      </c>
      <c r="D783" s="4">
        <v>43020</v>
      </c>
      <c r="E783" s="2" t="s">
        <v>20</v>
      </c>
      <c r="F783" s="2" t="s">
        <v>27</v>
      </c>
      <c r="G783" s="15">
        <f>VLOOKUP(C783,'Bonus Rules'!B:G,4,FALSE)</f>
        <v>2.8000000000000001E-2</v>
      </c>
      <c r="H783" s="15">
        <f>VLOOKUP(C783,'Bonus Rules'!B:G,4,)</f>
        <v>2.8000000000000001E-2</v>
      </c>
      <c r="J783" s="10">
        <f t="shared" si="37"/>
        <v>516240</v>
      </c>
      <c r="K783" s="10">
        <f t="shared" si="38"/>
        <v>14454.720000000001</v>
      </c>
      <c r="L783" s="18">
        <f t="shared" si="39"/>
        <v>530694.72</v>
      </c>
      <c r="M783" s="2" t="s">
        <v>20</v>
      </c>
    </row>
    <row r="784" spans="1:13" x14ac:dyDescent="0.35">
      <c r="A784" t="s">
        <v>146</v>
      </c>
      <c r="B784" t="s">
        <v>7</v>
      </c>
      <c r="C784" s="3" t="s">
        <v>26</v>
      </c>
      <c r="D784" s="4">
        <v>42990</v>
      </c>
      <c r="E784" s="2" t="s">
        <v>20</v>
      </c>
      <c r="F784" s="2" t="s">
        <v>27</v>
      </c>
      <c r="G784" s="15">
        <f>VLOOKUP(C784,'Bonus Rules'!B:G,4,FALSE)</f>
        <v>2.7E-2</v>
      </c>
      <c r="H784" s="15">
        <f>VLOOKUP(C784,'Bonus Rules'!B:G,4,)</f>
        <v>2.7E-2</v>
      </c>
      <c r="J784" s="10">
        <f t="shared" si="37"/>
        <v>515880</v>
      </c>
      <c r="K784" s="10">
        <f t="shared" si="38"/>
        <v>13928.76</v>
      </c>
      <c r="L784" s="18">
        <f t="shared" si="39"/>
        <v>529808.76</v>
      </c>
      <c r="M784" s="2" t="s">
        <v>20</v>
      </c>
    </row>
    <row r="785" spans="1:13" x14ac:dyDescent="0.35">
      <c r="A785" t="s">
        <v>847</v>
      </c>
      <c r="B785" t="s">
        <v>12</v>
      </c>
      <c r="C785" s="3" t="s">
        <v>65</v>
      </c>
      <c r="D785" s="4">
        <v>42970</v>
      </c>
      <c r="E785" s="2" t="s">
        <v>9</v>
      </c>
      <c r="F785" s="2" t="s">
        <v>14</v>
      </c>
      <c r="G785" s="15">
        <f>VLOOKUP(C785,'Bonus Rules'!B:G,5,FALSE)</f>
        <v>5.8000000000000003E-2</v>
      </c>
      <c r="H785" s="15">
        <f>VLOOKUP(C785,'Bonus Rules'!B:G,5,)</f>
        <v>5.8000000000000003E-2</v>
      </c>
      <c r="J785" s="10">
        <f t="shared" si="37"/>
        <v>515640</v>
      </c>
      <c r="K785" s="10">
        <f t="shared" si="38"/>
        <v>29907.120000000003</v>
      </c>
      <c r="L785" s="18">
        <f t="shared" si="39"/>
        <v>545547.12</v>
      </c>
      <c r="M785" s="2" t="s">
        <v>9</v>
      </c>
    </row>
    <row r="786" spans="1:13" x14ac:dyDescent="0.35">
      <c r="A786" t="s">
        <v>192</v>
      </c>
      <c r="B786" t="s">
        <v>984</v>
      </c>
      <c r="C786" s="3" t="s">
        <v>33</v>
      </c>
      <c r="D786" s="4">
        <v>42950</v>
      </c>
      <c r="E786" s="2" t="s">
        <v>16</v>
      </c>
      <c r="F786" s="2" t="s">
        <v>23</v>
      </c>
      <c r="G786" s="15">
        <f>VLOOKUP(C786,'Bonus Rules'!B:G,3,FALSE)</f>
        <v>1.7999999999999999E-2</v>
      </c>
      <c r="H786" s="15">
        <f>VLOOKUP(C786,'Bonus Rules'!B:G,3,)</f>
        <v>1.7999999999999999E-2</v>
      </c>
      <c r="J786" s="10">
        <f t="shared" si="37"/>
        <v>515400</v>
      </c>
      <c r="K786" s="10">
        <f t="shared" si="38"/>
        <v>9277.1999999999989</v>
      </c>
      <c r="L786" s="18">
        <f t="shared" si="39"/>
        <v>524677.19999999995</v>
      </c>
      <c r="M786" s="2" t="s">
        <v>16</v>
      </c>
    </row>
    <row r="787" spans="1:13" x14ac:dyDescent="0.35">
      <c r="A787" t="s">
        <v>193</v>
      </c>
      <c r="B787" t="s">
        <v>12</v>
      </c>
      <c r="C787" s="3" t="s">
        <v>30</v>
      </c>
      <c r="D787" s="4">
        <v>42820</v>
      </c>
      <c r="E787" s="2" t="s">
        <v>20</v>
      </c>
      <c r="F787" s="2" t="s">
        <v>27</v>
      </c>
      <c r="G787" s="15">
        <f>VLOOKUP(C787,'Bonus Rules'!B:G,4,FALSE)</f>
        <v>2.3E-2</v>
      </c>
      <c r="H787" s="15">
        <f>VLOOKUP(C787,'Bonus Rules'!B:G,4,)</f>
        <v>2.3E-2</v>
      </c>
      <c r="J787" s="10">
        <f t="shared" si="37"/>
        <v>513840</v>
      </c>
      <c r="K787" s="10">
        <f t="shared" si="38"/>
        <v>11818.32</v>
      </c>
      <c r="L787" s="18">
        <f t="shared" si="39"/>
        <v>525658.31999999995</v>
      </c>
      <c r="M787" s="2" t="s">
        <v>20</v>
      </c>
    </row>
    <row r="788" spans="1:13" x14ac:dyDescent="0.35">
      <c r="A788" t="s">
        <v>531</v>
      </c>
      <c r="B788" t="s">
        <v>12</v>
      </c>
      <c r="C788" s="3" t="s">
        <v>41</v>
      </c>
      <c r="D788" s="4">
        <v>42730</v>
      </c>
      <c r="E788" s="2" t="s">
        <v>9</v>
      </c>
      <c r="F788" s="2" t="s">
        <v>27</v>
      </c>
      <c r="G788" s="15">
        <f>VLOOKUP(C788,'Bonus Rules'!B:G,4,FALSE)</f>
        <v>0.04</v>
      </c>
      <c r="H788" s="15">
        <f>VLOOKUP(C788,'Bonus Rules'!B:G,4,)</f>
        <v>0.04</v>
      </c>
      <c r="J788" s="10">
        <f t="shared" si="37"/>
        <v>512760</v>
      </c>
      <c r="K788" s="10">
        <f t="shared" si="38"/>
        <v>20510.400000000001</v>
      </c>
      <c r="L788" s="18">
        <f t="shared" si="39"/>
        <v>533270.4</v>
      </c>
      <c r="M788" s="2" t="s">
        <v>9</v>
      </c>
    </row>
    <row r="789" spans="1:13" x14ac:dyDescent="0.35">
      <c r="A789" t="s">
        <v>228</v>
      </c>
      <c r="B789" t="s">
        <v>12</v>
      </c>
      <c r="C789" s="3" t="s">
        <v>26</v>
      </c>
      <c r="D789" s="4">
        <v>42380</v>
      </c>
      <c r="E789" s="2" t="s">
        <v>20</v>
      </c>
      <c r="F789" s="2" t="s">
        <v>14</v>
      </c>
      <c r="G789" s="15">
        <f>VLOOKUP(C789,'Bonus Rules'!B:G,5,FALSE)</f>
        <v>5.3999999999999999E-2</v>
      </c>
      <c r="H789" s="15">
        <f>VLOOKUP(C789,'Bonus Rules'!B:G,5,)</f>
        <v>5.3999999999999999E-2</v>
      </c>
      <c r="J789" s="10">
        <f t="shared" si="37"/>
        <v>508560</v>
      </c>
      <c r="K789" s="10">
        <f t="shared" si="38"/>
        <v>27462.239999999998</v>
      </c>
      <c r="L789" s="18">
        <f t="shared" si="39"/>
        <v>536022.24</v>
      </c>
      <c r="M789" s="2" t="s">
        <v>20</v>
      </c>
    </row>
    <row r="790" spans="1:13" x14ac:dyDescent="0.35">
      <c r="A790" t="s">
        <v>861</v>
      </c>
      <c r="B790" t="s">
        <v>12</v>
      </c>
      <c r="C790" s="3" t="s">
        <v>30</v>
      </c>
      <c r="D790" s="4">
        <v>42310</v>
      </c>
      <c r="E790" s="2" t="s">
        <v>16</v>
      </c>
      <c r="F790" s="2" t="s">
        <v>17</v>
      </c>
      <c r="G790" s="15">
        <v>0</v>
      </c>
      <c r="H790" s="15">
        <v>0</v>
      </c>
      <c r="J790" s="10">
        <f t="shared" si="37"/>
        <v>507720</v>
      </c>
      <c r="K790" s="10">
        <f t="shared" si="38"/>
        <v>0</v>
      </c>
      <c r="L790" s="18">
        <f t="shared" si="39"/>
        <v>507720</v>
      </c>
      <c r="M790" s="2" t="s">
        <v>16</v>
      </c>
    </row>
    <row r="791" spans="1:13" x14ac:dyDescent="0.35">
      <c r="A791" t="s">
        <v>588</v>
      </c>
      <c r="B791" t="s">
        <v>7</v>
      </c>
      <c r="C791" s="3" t="s">
        <v>22</v>
      </c>
      <c r="D791" s="4">
        <v>42240</v>
      </c>
      <c r="E791" s="2" t="s">
        <v>16</v>
      </c>
      <c r="F791" s="2" t="s">
        <v>10</v>
      </c>
      <c r="G791" s="15">
        <f>VLOOKUP(C791,'Bonus Rules'!B:G,6,FALSE)</f>
        <v>7.5999999999999998E-2</v>
      </c>
      <c r="H791" s="15">
        <f>VLOOKUP(C791,'Bonus Rules'!B:G,6,)</f>
        <v>7.5999999999999998E-2</v>
      </c>
      <c r="J791" s="10">
        <f t="shared" si="37"/>
        <v>506880</v>
      </c>
      <c r="K791" s="10">
        <f t="shared" si="38"/>
        <v>38522.879999999997</v>
      </c>
      <c r="L791" s="18">
        <f t="shared" si="39"/>
        <v>545402.88</v>
      </c>
      <c r="M791" s="2" t="s">
        <v>16</v>
      </c>
    </row>
    <row r="792" spans="1:13" x14ac:dyDescent="0.35">
      <c r="A792" t="s">
        <v>641</v>
      </c>
      <c r="B792" t="s">
        <v>12</v>
      </c>
      <c r="C792" s="3" t="s">
        <v>30</v>
      </c>
      <c r="D792" s="4">
        <v>42160</v>
      </c>
      <c r="E792" s="2" t="s">
        <v>9</v>
      </c>
      <c r="F792" s="2" t="s">
        <v>10</v>
      </c>
      <c r="G792" s="15">
        <f>VLOOKUP(C792,'Bonus Rules'!B:G,6,FALSE)</f>
        <v>7.1999999999999995E-2</v>
      </c>
      <c r="H792" s="15">
        <f>VLOOKUP(C792,'Bonus Rules'!B:G,6,)</f>
        <v>7.1999999999999995E-2</v>
      </c>
      <c r="J792" s="10">
        <f t="shared" si="37"/>
        <v>505920</v>
      </c>
      <c r="K792" s="10">
        <f t="shared" si="38"/>
        <v>36426.239999999998</v>
      </c>
      <c r="L792" s="18">
        <f t="shared" si="39"/>
        <v>542346.23999999999</v>
      </c>
      <c r="M792" s="2" t="s">
        <v>9</v>
      </c>
    </row>
    <row r="793" spans="1:13" x14ac:dyDescent="0.35">
      <c r="A793" t="s">
        <v>641</v>
      </c>
      <c r="B793" t="s">
        <v>12</v>
      </c>
      <c r="C793" s="3" t="s">
        <v>30</v>
      </c>
      <c r="D793" s="4">
        <v>42160</v>
      </c>
      <c r="E793" s="2" t="s">
        <v>16</v>
      </c>
      <c r="F793" s="2" t="s">
        <v>27</v>
      </c>
      <c r="G793" s="15">
        <f>VLOOKUP(C793,'Bonus Rules'!B:G,4,FALSE)</f>
        <v>2.3E-2</v>
      </c>
      <c r="H793" s="15">
        <f>VLOOKUP(C793,'Bonus Rules'!B:G,4,)</f>
        <v>2.3E-2</v>
      </c>
      <c r="J793" s="10">
        <f t="shared" si="37"/>
        <v>505920</v>
      </c>
      <c r="K793" s="10">
        <f t="shared" si="38"/>
        <v>11636.16</v>
      </c>
      <c r="L793" s="18">
        <f t="shared" si="39"/>
        <v>517556.16</v>
      </c>
      <c r="M793" s="2" t="s">
        <v>16</v>
      </c>
    </row>
    <row r="794" spans="1:13" x14ac:dyDescent="0.35">
      <c r="A794" t="s">
        <v>556</v>
      </c>
      <c r="B794" t="s">
        <v>12</v>
      </c>
      <c r="C794" s="3" t="s">
        <v>13</v>
      </c>
      <c r="D794" s="4">
        <v>41980</v>
      </c>
      <c r="E794" s="2" t="s">
        <v>9</v>
      </c>
      <c r="F794" s="2" t="s">
        <v>27</v>
      </c>
      <c r="G794" s="15">
        <f>VLOOKUP(C794,'Bonus Rules'!B:G,4,FALSE)</f>
        <v>3.5000000000000003E-2</v>
      </c>
      <c r="H794" s="15">
        <f>VLOOKUP(C794,'Bonus Rules'!B:G,4,)</f>
        <v>3.5000000000000003E-2</v>
      </c>
      <c r="J794" s="10">
        <f t="shared" si="37"/>
        <v>503760</v>
      </c>
      <c r="K794" s="10">
        <f t="shared" si="38"/>
        <v>17631.600000000002</v>
      </c>
      <c r="L794" s="18">
        <f t="shared" si="39"/>
        <v>521391.6</v>
      </c>
      <c r="M794" s="2" t="s">
        <v>9</v>
      </c>
    </row>
    <row r="795" spans="1:13" x14ac:dyDescent="0.35">
      <c r="A795" t="s">
        <v>284</v>
      </c>
      <c r="B795" t="s">
        <v>12</v>
      </c>
      <c r="C795" s="3" t="s">
        <v>8</v>
      </c>
      <c r="D795" s="4">
        <v>41930</v>
      </c>
      <c r="E795" s="2" t="s">
        <v>9</v>
      </c>
      <c r="F795" s="2" t="s">
        <v>27</v>
      </c>
      <c r="G795" s="15">
        <f>VLOOKUP(C795,'Bonus Rules'!B:G,4,FALSE)</f>
        <v>2.1000000000000001E-2</v>
      </c>
      <c r="H795" s="15">
        <f>VLOOKUP(C795,'Bonus Rules'!B:G,4,)</f>
        <v>2.1000000000000001E-2</v>
      </c>
      <c r="J795" s="10">
        <f t="shared" si="37"/>
        <v>503160</v>
      </c>
      <c r="K795" s="10">
        <f t="shared" si="38"/>
        <v>10566.36</v>
      </c>
      <c r="L795" s="18">
        <f t="shared" si="39"/>
        <v>513726.36</v>
      </c>
      <c r="M795" s="2" t="s">
        <v>9</v>
      </c>
    </row>
    <row r="796" spans="1:13" x14ac:dyDescent="0.35">
      <c r="A796" t="s">
        <v>284</v>
      </c>
      <c r="B796" t="s">
        <v>12</v>
      </c>
      <c r="C796" s="3" t="s">
        <v>8</v>
      </c>
      <c r="D796" s="4">
        <v>41930</v>
      </c>
      <c r="E796" s="2" t="s">
        <v>16</v>
      </c>
      <c r="F796" s="2" t="s">
        <v>23</v>
      </c>
      <c r="G796" s="15">
        <f>VLOOKUP(C796,'Bonus Rules'!B:G,3,FALSE)</f>
        <v>1.2E-2</v>
      </c>
      <c r="H796" s="15">
        <f>VLOOKUP(C796,'Bonus Rules'!B:G,3,)</f>
        <v>1.2E-2</v>
      </c>
      <c r="J796" s="10">
        <f t="shared" si="37"/>
        <v>503160</v>
      </c>
      <c r="K796" s="10">
        <f t="shared" si="38"/>
        <v>6037.92</v>
      </c>
      <c r="L796" s="18">
        <f t="shared" si="39"/>
        <v>509197.92</v>
      </c>
      <c r="M796" s="2" t="s">
        <v>16</v>
      </c>
    </row>
    <row r="797" spans="1:13" x14ac:dyDescent="0.35">
      <c r="A797" t="s">
        <v>538</v>
      </c>
      <c r="B797" t="s">
        <v>7</v>
      </c>
      <c r="C797" s="3" t="s">
        <v>30</v>
      </c>
      <c r="D797" s="4">
        <v>41910</v>
      </c>
      <c r="E797" s="2" t="s">
        <v>9</v>
      </c>
      <c r="F797" s="2" t="s">
        <v>23</v>
      </c>
      <c r="G797" s="15">
        <f>VLOOKUP(C797,'Bonus Rules'!B:G,3,FALSE)</f>
        <v>1.4999999999999999E-2</v>
      </c>
      <c r="H797" s="15">
        <f>VLOOKUP(C797,'Bonus Rules'!B:G,3,)</f>
        <v>1.4999999999999999E-2</v>
      </c>
      <c r="J797" s="10">
        <f t="shared" si="37"/>
        <v>502920</v>
      </c>
      <c r="K797" s="10">
        <f t="shared" si="38"/>
        <v>7543.7999999999993</v>
      </c>
      <c r="L797" s="18">
        <f t="shared" si="39"/>
        <v>510463.8</v>
      </c>
      <c r="M797" s="2" t="s">
        <v>9</v>
      </c>
    </row>
    <row r="798" spans="1:13" x14ac:dyDescent="0.35">
      <c r="A798" t="s">
        <v>304</v>
      </c>
      <c r="B798" t="s">
        <v>7</v>
      </c>
      <c r="C798" s="3" t="s">
        <v>19</v>
      </c>
      <c r="D798" s="4">
        <v>41790</v>
      </c>
      <c r="E798" s="2" t="s">
        <v>16</v>
      </c>
      <c r="F798" s="2" t="s">
        <v>27</v>
      </c>
      <c r="G798" s="15">
        <f>VLOOKUP(C798,'Bonus Rules'!B:G,4,FALSE)</f>
        <v>2.1000000000000001E-2</v>
      </c>
      <c r="H798" s="15">
        <f>VLOOKUP(C798,'Bonus Rules'!B:G,4,)</f>
        <v>2.1000000000000001E-2</v>
      </c>
      <c r="J798" s="10">
        <f t="shared" si="37"/>
        <v>501480</v>
      </c>
      <c r="K798" s="10">
        <f t="shared" si="38"/>
        <v>10531.08</v>
      </c>
      <c r="L798" s="18">
        <f t="shared" si="39"/>
        <v>512011.08</v>
      </c>
      <c r="M798" s="2" t="s">
        <v>16</v>
      </c>
    </row>
    <row r="799" spans="1:13" x14ac:dyDescent="0.35">
      <c r="A799" t="s">
        <v>151</v>
      </c>
      <c r="B799" t="s">
        <v>12</v>
      </c>
      <c r="C799" s="3" t="s">
        <v>36</v>
      </c>
      <c r="D799" s="4">
        <v>41700</v>
      </c>
      <c r="E799" s="2" t="s">
        <v>9</v>
      </c>
      <c r="F799" s="2" t="s">
        <v>14</v>
      </c>
      <c r="G799" s="15">
        <f>VLOOKUP(C799,'Bonus Rules'!B:G,5,FALSE)</f>
        <v>4.1000000000000002E-2</v>
      </c>
      <c r="H799" s="15">
        <f>VLOOKUP(C799,'Bonus Rules'!B:G,5,)</f>
        <v>4.1000000000000002E-2</v>
      </c>
      <c r="J799" s="10">
        <f t="shared" si="37"/>
        <v>500400</v>
      </c>
      <c r="K799" s="10">
        <f t="shared" si="38"/>
        <v>20516.400000000001</v>
      </c>
      <c r="L799" s="18">
        <f t="shared" si="39"/>
        <v>520916.4</v>
      </c>
      <c r="M799" s="2" t="s">
        <v>9</v>
      </c>
    </row>
    <row r="800" spans="1:13" x14ac:dyDescent="0.35">
      <c r="A800" t="s">
        <v>913</v>
      </c>
      <c r="B800" t="s">
        <v>7</v>
      </c>
      <c r="C800" s="3" t="s">
        <v>13</v>
      </c>
      <c r="D800" s="4">
        <v>41670</v>
      </c>
      <c r="E800" s="2" t="s">
        <v>9</v>
      </c>
      <c r="F800" s="2" t="s">
        <v>27</v>
      </c>
      <c r="G800" s="15">
        <f>VLOOKUP(C800,'Bonus Rules'!B:G,4,FALSE)</f>
        <v>3.5000000000000003E-2</v>
      </c>
      <c r="H800" s="15">
        <f>VLOOKUP(C800,'Bonus Rules'!B:G,4,)</f>
        <v>3.5000000000000003E-2</v>
      </c>
      <c r="J800" s="10">
        <f t="shared" si="37"/>
        <v>500040</v>
      </c>
      <c r="K800" s="10">
        <f t="shared" si="38"/>
        <v>17501.400000000001</v>
      </c>
      <c r="L800" s="18">
        <f t="shared" si="39"/>
        <v>517541.4</v>
      </c>
      <c r="M800" s="2" t="s">
        <v>9</v>
      </c>
    </row>
    <row r="801" spans="1:13" x14ac:dyDescent="0.35">
      <c r="A801" t="s">
        <v>278</v>
      </c>
      <c r="B801" t="s">
        <v>12</v>
      </c>
      <c r="C801" s="3" t="s">
        <v>41</v>
      </c>
      <c r="D801" s="4">
        <v>41600</v>
      </c>
      <c r="E801" s="2" t="s">
        <v>16</v>
      </c>
      <c r="F801" s="2" t="s">
        <v>17</v>
      </c>
      <c r="G801" s="15">
        <v>0</v>
      </c>
      <c r="H801" s="15">
        <v>0</v>
      </c>
      <c r="J801" s="10">
        <f t="shared" si="37"/>
        <v>499200</v>
      </c>
      <c r="K801" s="10">
        <f t="shared" si="38"/>
        <v>0</v>
      </c>
      <c r="L801" s="18">
        <f t="shared" si="39"/>
        <v>499200</v>
      </c>
      <c r="M801" s="2" t="s">
        <v>16</v>
      </c>
    </row>
    <row r="802" spans="1:13" x14ac:dyDescent="0.35">
      <c r="A802" t="s">
        <v>661</v>
      </c>
      <c r="B802" t="s">
        <v>12</v>
      </c>
      <c r="C802" s="3" t="s">
        <v>13</v>
      </c>
      <c r="D802" s="4">
        <v>41600</v>
      </c>
      <c r="E802" s="2" t="s">
        <v>16</v>
      </c>
      <c r="F802" s="2" t="s">
        <v>14</v>
      </c>
      <c r="G802" s="15">
        <f>VLOOKUP(C802,'Bonus Rules'!B:G,5,FALSE)</f>
        <v>4.2999999999999997E-2</v>
      </c>
      <c r="H802" s="15">
        <f>VLOOKUP(C802,'Bonus Rules'!B:G,5,)</f>
        <v>4.2999999999999997E-2</v>
      </c>
      <c r="J802" s="10">
        <f t="shared" si="37"/>
        <v>499200</v>
      </c>
      <c r="K802" s="10">
        <f t="shared" si="38"/>
        <v>21465.599999999999</v>
      </c>
      <c r="L802" s="18">
        <f t="shared" si="39"/>
        <v>520665.59999999998</v>
      </c>
      <c r="M802" s="2" t="s">
        <v>16</v>
      </c>
    </row>
    <row r="803" spans="1:13" x14ac:dyDescent="0.35">
      <c r="A803" t="s">
        <v>278</v>
      </c>
      <c r="B803" t="s">
        <v>12</v>
      </c>
      <c r="C803" s="3" t="s">
        <v>41</v>
      </c>
      <c r="D803" s="4">
        <v>41600</v>
      </c>
      <c r="E803" s="2" t="s">
        <v>20</v>
      </c>
      <c r="F803" s="2" t="s">
        <v>23</v>
      </c>
      <c r="G803" s="15">
        <f>VLOOKUP(C803,'Bonus Rules'!B:G,3,FALSE)</f>
        <v>1.9E-2</v>
      </c>
      <c r="H803" s="15">
        <f>VLOOKUP(C803,'Bonus Rules'!B:G,3,)</f>
        <v>1.9E-2</v>
      </c>
      <c r="J803" s="10">
        <f t="shared" si="37"/>
        <v>499200</v>
      </c>
      <c r="K803" s="10">
        <f t="shared" si="38"/>
        <v>9484.7999999999993</v>
      </c>
      <c r="L803" s="18">
        <f t="shared" si="39"/>
        <v>508684.79999999999</v>
      </c>
      <c r="M803" s="2" t="s">
        <v>20</v>
      </c>
    </row>
    <row r="804" spans="1:13" x14ac:dyDescent="0.35">
      <c r="A804" t="s">
        <v>308</v>
      </c>
      <c r="B804" t="s">
        <v>12</v>
      </c>
      <c r="C804" s="3" t="s">
        <v>36</v>
      </c>
      <c r="D804" s="4">
        <v>41570</v>
      </c>
      <c r="E804" s="2" t="s">
        <v>16</v>
      </c>
      <c r="F804" s="2" t="s">
        <v>14</v>
      </c>
      <c r="G804" s="15">
        <f>VLOOKUP(C804,'Bonus Rules'!B:G,5,FALSE)</f>
        <v>4.1000000000000002E-2</v>
      </c>
      <c r="H804" s="15">
        <f>VLOOKUP(C804,'Bonus Rules'!B:G,5,)</f>
        <v>4.1000000000000002E-2</v>
      </c>
      <c r="J804" s="10">
        <f t="shared" si="37"/>
        <v>498840</v>
      </c>
      <c r="K804" s="10">
        <f t="shared" si="38"/>
        <v>20452.440000000002</v>
      </c>
      <c r="L804" s="18">
        <f t="shared" si="39"/>
        <v>519292.44</v>
      </c>
      <c r="M804" s="2" t="s">
        <v>16</v>
      </c>
    </row>
    <row r="805" spans="1:13" x14ac:dyDescent="0.35">
      <c r="A805" t="s">
        <v>205</v>
      </c>
      <c r="B805" t="s">
        <v>7</v>
      </c>
      <c r="C805" s="3" t="s">
        <v>49</v>
      </c>
      <c r="D805" s="4">
        <v>41420</v>
      </c>
      <c r="E805" s="2" t="s">
        <v>16</v>
      </c>
      <c r="F805" s="2" t="s">
        <v>14</v>
      </c>
      <c r="G805" s="15">
        <f>VLOOKUP(C805,'Bonus Rules'!B:G,5,FALSE)</f>
        <v>5.3999999999999999E-2</v>
      </c>
      <c r="H805" s="15">
        <f>VLOOKUP(C805,'Bonus Rules'!B:G,5,)</f>
        <v>5.3999999999999999E-2</v>
      </c>
      <c r="J805" s="10">
        <f t="shared" si="37"/>
        <v>497040</v>
      </c>
      <c r="K805" s="10">
        <f t="shared" si="38"/>
        <v>26840.16</v>
      </c>
      <c r="L805" s="18">
        <f t="shared" si="39"/>
        <v>523880.16</v>
      </c>
      <c r="M805" s="2" t="s">
        <v>16</v>
      </c>
    </row>
    <row r="806" spans="1:13" x14ac:dyDescent="0.35">
      <c r="A806" t="s">
        <v>830</v>
      </c>
      <c r="B806" t="s">
        <v>12</v>
      </c>
      <c r="C806" s="3" t="s">
        <v>30</v>
      </c>
      <c r="D806" s="4">
        <v>41220</v>
      </c>
      <c r="E806" s="2" t="s">
        <v>9</v>
      </c>
      <c r="F806" s="2" t="s">
        <v>27</v>
      </c>
      <c r="G806" s="15">
        <f>VLOOKUP(C806,'Bonus Rules'!B:G,4,FALSE)</f>
        <v>2.3E-2</v>
      </c>
      <c r="H806" s="15">
        <f>VLOOKUP(C806,'Bonus Rules'!B:G,4,)</f>
        <v>2.3E-2</v>
      </c>
      <c r="J806" s="10">
        <f t="shared" si="37"/>
        <v>494640</v>
      </c>
      <c r="K806" s="10">
        <f t="shared" si="38"/>
        <v>11376.72</v>
      </c>
      <c r="L806" s="18">
        <f t="shared" si="39"/>
        <v>506016.72</v>
      </c>
      <c r="M806" s="2" t="s">
        <v>9</v>
      </c>
    </row>
    <row r="807" spans="1:13" x14ac:dyDescent="0.35">
      <c r="A807" t="s">
        <v>25</v>
      </c>
      <c r="B807" t="s">
        <v>12</v>
      </c>
      <c r="C807" s="3" t="s">
        <v>26</v>
      </c>
      <c r="D807" s="4">
        <v>41160</v>
      </c>
      <c r="E807" s="2" t="s">
        <v>9</v>
      </c>
      <c r="F807" s="2" t="s">
        <v>27</v>
      </c>
      <c r="G807" s="15">
        <f>VLOOKUP(C807,'Bonus Rules'!B:G,4,FALSE)</f>
        <v>2.7E-2</v>
      </c>
      <c r="H807" s="15">
        <f>VLOOKUP(C807,'Bonus Rules'!B:G,4,)</f>
        <v>2.7E-2</v>
      </c>
      <c r="J807" s="10">
        <f t="shared" si="37"/>
        <v>493920</v>
      </c>
      <c r="K807" s="10">
        <f t="shared" si="38"/>
        <v>13335.84</v>
      </c>
      <c r="L807" s="18">
        <f t="shared" si="39"/>
        <v>507255.84</v>
      </c>
      <c r="M807" s="2" t="s">
        <v>9</v>
      </c>
    </row>
    <row r="808" spans="1:13" x14ac:dyDescent="0.35">
      <c r="A808" t="s">
        <v>25</v>
      </c>
      <c r="B808" t="s">
        <v>12</v>
      </c>
      <c r="C808" s="3" t="s">
        <v>26</v>
      </c>
      <c r="D808" s="4">
        <v>41160</v>
      </c>
      <c r="E808" s="2" t="s">
        <v>16</v>
      </c>
      <c r="F808" s="2" t="s">
        <v>14</v>
      </c>
      <c r="G808" s="15">
        <f>VLOOKUP(C808,'Bonus Rules'!B:G,5,FALSE)</f>
        <v>5.3999999999999999E-2</v>
      </c>
      <c r="H808" s="15">
        <f>VLOOKUP(C808,'Bonus Rules'!B:G,5,)</f>
        <v>5.3999999999999999E-2</v>
      </c>
      <c r="J808" s="10">
        <f t="shared" si="37"/>
        <v>493920</v>
      </c>
      <c r="K808" s="10">
        <f t="shared" si="38"/>
        <v>26671.68</v>
      </c>
      <c r="L808" s="18">
        <f t="shared" si="39"/>
        <v>520591.68</v>
      </c>
      <c r="M808" s="2" t="s">
        <v>16</v>
      </c>
    </row>
    <row r="809" spans="1:13" x14ac:dyDescent="0.35">
      <c r="A809" t="s">
        <v>398</v>
      </c>
      <c r="B809" t="s">
        <v>7</v>
      </c>
      <c r="C809" s="3" t="s">
        <v>30</v>
      </c>
      <c r="D809" s="4">
        <v>41140</v>
      </c>
      <c r="E809" s="2" t="s">
        <v>9</v>
      </c>
      <c r="F809" s="2" t="s">
        <v>27</v>
      </c>
      <c r="G809" s="15">
        <f>VLOOKUP(C809,'Bonus Rules'!B:G,4,FALSE)</f>
        <v>2.3E-2</v>
      </c>
      <c r="H809" s="15">
        <f>VLOOKUP(C809,'Bonus Rules'!B:G,4,)</f>
        <v>2.3E-2</v>
      </c>
      <c r="J809" s="10">
        <f t="shared" si="37"/>
        <v>493680</v>
      </c>
      <c r="K809" s="10">
        <f t="shared" si="38"/>
        <v>11354.64</v>
      </c>
      <c r="L809" s="18">
        <f t="shared" si="39"/>
        <v>505034.64</v>
      </c>
      <c r="M809" s="2" t="s">
        <v>9</v>
      </c>
    </row>
    <row r="810" spans="1:13" x14ac:dyDescent="0.35">
      <c r="A810" t="s">
        <v>418</v>
      </c>
      <c r="B810" t="s">
        <v>7</v>
      </c>
      <c r="C810" s="3" t="s">
        <v>19</v>
      </c>
      <c r="D810" s="4">
        <v>40980</v>
      </c>
      <c r="E810" s="2" t="s">
        <v>20</v>
      </c>
      <c r="F810" s="2" t="s">
        <v>50</v>
      </c>
      <c r="G810" s="15">
        <f>VLOOKUP(C810,'Bonus Rules'!B:G,2,FALSE)</f>
        <v>5.0000000000000001E-3</v>
      </c>
      <c r="H810" s="15">
        <f>VLOOKUP(C810,'Bonus Rules'!B:G,2,)</f>
        <v>5.0000000000000001E-3</v>
      </c>
      <c r="J810" s="10">
        <f t="shared" si="37"/>
        <v>491760</v>
      </c>
      <c r="K810" s="10">
        <f t="shared" si="38"/>
        <v>2458.8000000000002</v>
      </c>
      <c r="L810" s="18">
        <f t="shared" si="39"/>
        <v>494218.8</v>
      </c>
      <c r="M810" s="2" t="s">
        <v>20</v>
      </c>
    </row>
    <row r="811" spans="1:13" x14ac:dyDescent="0.35">
      <c r="A811" t="s">
        <v>716</v>
      </c>
      <c r="B811" t="s">
        <v>12</v>
      </c>
      <c r="C811" s="3" t="s">
        <v>49</v>
      </c>
      <c r="D811" s="4">
        <v>40910</v>
      </c>
      <c r="E811" s="2" t="s">
        <v>16</v>
      </c>
      <c r="F811" s="2" t="s">
        <v>23</v>
      </c>
      <c r="G811" s="15">
        <f>VLOOKUP(C811,'Bonus Rules'!B:G,3,FALSE)</f>
        <v>0.02</v>
      </c>
      <c r="H811" s="15">
        <f>VLOOKUP(C811,'Bonus Rules'!B:G,3,)</f>
        <v>0.02</v>
      </c>
      <c r="J811" s="10">
        <f t="shared" si="37"/>
        <v>490920</v>
      </c>
      <c r="K811" s="10">
        <f t="shared" si="38"/>
        <v>9818.4</v>
      </c>
      <c r="L811" s="18">
        <f t="shared" si="39"/>
        <v>500738.4</v>
      </c>
      <c r="M811" s="2" t="s">
        <v>16</v>
      </c>
    </row>
    <row r="812" spans="1:13" x14ac:dyDescent="0.35">
      <c r="A812" t="s">
        <v>96</v>
      </c>
      <c r="B812" t="s">
        <v>7</v>
      </c>
      <c r="C812" s="3" t="s">
        <v>36</v>
      </c>
      <c r="D812" s="4">
        <v>40770</v>
      </c>
      <c r="E812" s="2" t="s">
        <v>16</v>
      </c>
      <c r="F812" s="2" t="s">
        <v>27</v>
      </c>
      <c r="G812" s="15">
        <f>VLOOKUP(C812,'Bonus Rules'!B:G,4,FALSE)</f>
        <v>3.2000000000000001E-2</v>
      </c>
      <c r="H812" s="15">
        <f>VLOOKUP(C812,'Bonus Rules'!B:G,4,)</f>
        <v>3.2000000000000001E-2</v>
      </c>
      <c r="J812" s="10">
        <f t="shared" si="37"/>
        <v>489240</v>
      </c>
      <c r="K812" s="10">
        <f t="shared" si="38"/>
        <v>15655.68</v>
      </c>
      <c r="L812" s="18">
        <f t="shared" si="39"/>
        <v>504895.68</v>
      </c>
      <c r="M812" s="2" t="s">
        <v>16</v>
      </c>
    </row>
    <row r="813" spans="1:13" x14ac:dyDescent="0.35">
      <c r="A813" t="s">
        <v>777</v>
      </c>
      <c r="B813" t="s">
        <v>7</v>
      </c>
      <c r="C813" s="3" t="s">
        <v>65</v>
      </c>
      <c r="D813" s="4">
        <v>40750</v>
      </c>
      <c r="E813" s="2" t="s">
        <v>9</v>
      </c>
      <c r="F813" s="2" t="s">
        <v>50</v>
      </c>
      <c r="G813" s="15">
        <f>VLOOKUP(C813,'Bonus Rules'!B:G,2,FALSE)</f>
        <v>5.0000000000000001E-3</v>
      </c>
      <c r="H813" s="15">
        <f>VLOOKUP(C813,'Bonus Rules'!B:G,2,)</f>
        <v>5.0000000000000001E-3</v>
      </c>
      <c r="J813" s="10">
        <f t="shared" si="37"/>
        <v>489000</v>
      </c>
      <c r="K813" s="10">
        <f t="shared" si="38"/>
        <v>2445</v>
      </c>
      <c r="L813" s="18">
        <f t="shared" si="39"/>
        <v>491445</v>
      </c>
      <c r="M813" s="2" t="s">
        <v>9</v>
      </c>
    </row>
    <row r="814" spans="1:13" x14ac:dyDescent="0.35">
      <c r="A814" t="s">
        <v>186</v>
      </c>
      <c r="B814" t="s">
        <v>12</v>
      </c>
      <c r="C814" s="3" t="s">
        <v>33</v>
      </c>
      <c r="D814" s="4">
        <v>40560</v>
      </c>
      <c r="E814" s="2" t="s">
        <v>9</v>
      </c>
      <c r="F814" s="2" t="s">
        <v>23</v>
      </c>
      <c r="G814" s="15">
        <f>VLOOKUP(C814,'Bonus Rules'!B:G,3,FALSE)</f>
        <v>1.7999999999999999E-2</v>
      </c>
      <c r="H814" s="15">
        <f>VLOOKUP(C814,'Bonus Rules'!B:G,3,)</f>
        <v>1.7999999999999999E-2</v>
      </c>
      <c r="J814" s="10">
        <f t="shared" si="37"/>
        <v>486720</v>
      </c>
      <c r="K814" s="10">
        <f t="shared" si="38"/>
        <v>8760.9599999999991</v>
      </c>
      <c r="L814" s="18">
        <f t="shared" si="39"/>
        <v>495480.96</v>
      </c>
      <c r="M814" s="2" t="s">
        <v>9</v>
      </c>
    </row>
    <row r="815" spans="1:13" x14ac:dyDescent="0.35">
      <c r="A815" t="s">
        <v>573</v>
      </c>
      <c r="B815" t="s">
        <v>7</v>
      </c>
      <c r="C815" s="3" t="s">
        <v>13</v>
      </c>
      <c r="D815" s="4">
        <v>40530</v>
      </c>
      <c r="E815" s="2" t="s">
        <v>9</v>
      </c>
      <c r="F815" s="2" t="s">
        <v>27</v>
      </c>
      <c r="G815" s="15">
        <f>VLOOKUP(C815,'Bonus Rules'!B:G,4,FALSE)</f>
        <v>3.5000000000000003E-2</v>
      </c>
      <c r="H815" s="15">
        <f>VLOOKUP(C815,'Bonus Rules'!B:G,4,)</f>
        <v>3.5000000000000003E-2</v>
      </c>
      <c r="J815" s="10">
        <f t="shared" si="37"/>
        <v>486360</v>
      </c>
      <c r="K815" s="10">
        <f t="shared" si="38"/>
        <v>17022.600000000002</v>
      </c>
      <c r="L815" s="18">
        <f t="shared" si="39"/>
        <v>503382.6</v>
      </c>
      <c r="M815" s="2" t="s">
        <v>9</v>
      </c>
    </row>
    <row r="816" spans="1:13" x14ac:dyDescent="0.35">
      <c r="A816" t="s">
        <v>100</v>
      </c>
      <c r="B816" t="s">
        <v>7</v>
      </c>
      <c r="C816" s="3" t="s">
        <v>36</v>
      </c>
      <c r="D816" s="4">
        <v>40450</v>
      </c>
      <c r="E816" s="2" t="s">
        <v>20</v>
      </c>
      <c r="F816" s="2" t="s">
        <v>27</v>
      </c>
      <c r="G816" s="15">
        <f>VLOOKUP(C816,'Bonus Rules'!B:G,4,FALSE)</f>
        <v>3.2000000000000001E-2</v>
      </c>
      <c r="H816" s="15">
        <f>VLOOKUP(C816,'Bonus Rules'!B:G,4,)</f>
        <v>3.2000000000000001E-2</v>
      </c>
      <c r="J816" s="10">
        <f t="shared" si="37"/>
        <v>485400</v>
      </c>
      <c r="K816" s="10">
        <f t="shared" si="38"/>
        <v>15532.800000000001</v>
      </c>
      <c r="L816" s="18">
        <f t="shared" si="39"/>
        <v>500932.8</v>
      </c>
      <c r="M816" s="2" t="s">
        <v>20</v>
      </c>
    </row>
    <row r="817" spans="1:13" x14ac:dyDescent="0.35">
      <c r="A817" t="s">
        <v>780</v>
      </c>
      <c r="B817" t="s">
        <v>7</v>
      </c>
      <c r="C817" s="3" t="s">
        <v>49</v>
      </c>
      <c r="D817" s="4">
        <v>40400</v>
      </c>
      <c r="E817" s="2" t="s">
        <v>16</v>
      </c>
      <c r="F817" s="2" t="s">
        <v>10</v>
      </c>
      <c r="G817" s="15">
        <f>VLOOKUP(C817,'Bonus Rules'!B:G,6,FALSE)</f>
        <v>8.4000000000000005E-2</v>
      </c>
      <c r="H817" s="15">
        <f>VLOOKUP(C817,'Bonus Rules'!B:G,6,)</f>
        <v>8.4000000000000005E-2</v>
      </c>
      <c r="J817" s="10">
        <f t="shared" si="37"/>
        <v>484800</v>
      </c>
      <c r="K817" s="10">
        <f t="shared" si="38"/>
        <v>40723.200000000004</v>
      </c>
      <c r="L817" s="18">
        <f t="shared" si="39"/>
        <v>525523.19999999995</v>
      </c>
      <c r="M817" s="2" t="s">
        <v>16</v>
      </c>
    </row>
    <row r="818" spans="1:13" x14ac:dyDescent="0.35">
      <c r="A818" t="s">
        <v>137</v>
      </c>
      <c r="B818" t="s">
        <v>7</v>
      </c>
      <c r="C818" s="3" t="s">
        <v>65</v>
      </c>
      <c r="D818" s="4">
        <v>40270</v>
      </c>
      <c r="E818" s="2" t="s">
        <v>20</v>
      </c>
      <c r="F818" s="2" t="s">
        <v>27</v>
      </c>
      <c r="G818" s="15">
        <f>VLOOKUP(C818,'Bonus Rules'!B:G,4,FALSE)</f>
        <v>3.5000000000000003E-2</v>
      </c>
      <c r="H818" s="15">
        <f>VLOOKUP(C818,'Bonus Rules'!B:G,4,)</f>
        <v>3.5000000000000003E-2</v>
      </c>
      <c r="J818" s="10">
        <f t="shared" si="37"/>
        <v>483240</v>
      </c>
      <c r="K818" s="10">
        <f t="shared" si="38"/>
        <v>16913.400000000001</v>
      </c>
      <c r="L818" s="18">
        <f t="shared" si="39"/>
        <v>500153.4</v>
      </c>
      <c r="M818" s="2" t="s">
        <v>20</v>
      </c>
    </row>
    <row r="819" spans="1:13" x14ac:dyDescent="0.35">
      <c r="A819" t="s">
        <v>548</v>
      </c>
      <c r="B819" t="s">
        <v>7</v>
      </c>
      <c r="C819" s="3" t="s">
        <v>13</v>
      </c>
      <c r="D819" s="4">
        <v>39970</v>
      </c>
      <c r="E819" s="2" t="s">
        <v>20</v>
      </c>
      <c r="F819" s="2" t="s">
        <v>27</v>
      </c>
      <c r="G819" s="15">
        <f>VLOOKUP(C819,'Bonus Rules'!B:G,4,FALSE)</f>
        <v>3.5000000000000003E-2</v>
      </c>
      <c r="H819" s="15">
        <f>VLOOKUP(C819,'Bonus Rules'!B:G,4,)</f>
        <v>3.5000000000000003E-2</v>
      </c>
      <c r="J819" s="10">
        <f t="shared" si="37"/>
        <v>479640</v>
      </c>
      <c r="K819" s="10">
        <f t="shared" si="38"/>
        <v>16787.400000000001</v>
      </c>
      <c r="L819" s="18">
        <f t="shared" si="39"/>
        <v>496427.4</v>
      </c>
      <c r="M819" s="2" t="s">
        <v>20</v>
      </c>
    </row>
    <row r="820" spans="1:13" x14ac:dyDescent="0.35">
      <c r="A820" t="s">
        <v>362</v>
      </c>
      <c r="B820" t="s">
        <v>7</v>
      </c>
      <c r="C820" s="3" t="s">
        <v>19</v>
      </c>
      <c r="D820" s="4">
        <v>39960</v>
      </c>
      <c r="E820" s="2" t="s">
        <v>16</v>
      </c>
      <c r="F820" s="2" t="s">
        <v>27</v>
      </c>
      <c r="G820" s="15">
        <f>VLOOKUP(C820,'Bonus Rules'!B:G,4,FALSE)</f>
        <v>2.1000000000000001E-2</v>
      </c>
      <c r="H820" s="15">
        <f>VLOOKUP(C820,'Bonus Rules'!B:G,4,)</f>
        <v>2.1000000000000001E-2</v>
      </c>
      <c r="J820" s="10">
        <f t="shared" si="37"/>
        <v>479520</v>
      </c>
      <c r="K820" s="10">
        <f t="shared" si="38"/>
        <v>10069.92</v>
      </c>
      <c r="L820" s="18">
        <f t="shared" si="39"/>
        <v>489589.92</v>
      </c>
      <c r="M820" s="2" t="s">
        <v>16</v>
      </c>
    </row>
    <row r="821" spans="1:13" x14ac:dyDescent="0.35">
      <c r="A821" t="s">
        <v>428</v>
      </c>
      <c r="B821" t="s">
        <v>12</v>
      </c>
      <c r="C821" s="3" t="s">
        <v>52</v>
      </c>
      <c r="D821" s="4">
        <v>39940</v>
      </c>
      <c r="E821" s="2" t="s">
        <v>9</v>
      </c>
      <c r="F821" s="2" t="s">
        <v>27</v>
      </c>
      <c r="G821" s="15">
        <f>VLOOKUP(C821,'Bonus Rules'!B:G,4,FALSE)</f>
        <v>0.02</v>
      </c>
      <c r="H821" s="15">
        <f>VLOOKUP(C821,'Bonus Rules'!B:G,4,)</f>
        <v>0.02</v>
      </c>
      <c r="J821" s="10">
        <f t="shared" si="37"/>
        <v>479280</v>
      </c>
      <c r="K821" s="10">
        <f t="shared" si="38"/>
        <v>9585.6</v>
      </c>
      <c r="L821" s="18">
        <f t="shared" si="39"/>
        <v>488865.6</v>
      </c>
      <c r="M821" s="2" t="s">
        <v>9</v>
      </c>
    </row>
    <row r="822" spans="1:13" x14ac:dyDescent="0.35">
      <c r="A822" t="s">
        <v>820</v>
      </c>
      <c r="B822" t="s">
        <v>7</v>
      </c>
      <c r="C822" s="3" t="s">
        <v>33</v>
      </c>
      <c r="D822" s="4">
        <v>39780</v>
      </c>
      <c r="E822" s="2" t="s">
        <v>9</v>
      </c>
      <c r="F822" s="2" t="s">
        <v>17</v>
      </c>
      <c r="G822" s="15">
        <v>0</v>
      </c>
      <c r="H822" s="15">
        <v>0</v>
      </c>
      <c r="J822" s="10">
        <f t="shared" si="37"/>
        <v>477360</v>
      </c>
      <c r="K822" s="10">
        <f t="shared" si="38"/>
        <v>0</v>
      </c>
      <c r="L822" s="18">
        <f t="shared" si="39"/>
        <v>477360</v>
      </c>
      <c r="M822" s="2" t="s">
        <v>9</v>
      </c>
    </row>
    <row r="823" spans="1:13" x14ac:dyDescent="0.35">
      <c r="A823" t="s">
        <v>188</v>
      </c>
      <c r="B823" t="s">
        <v>12</v>
      </c>
      <c r="C823" s="3" t="s">
        <v>41</v>
      </c>
      <c r="D823" s="4">
        <v>39750</v>
      </c>
      <c r="E823" s="2" t="s">
        <v>20</v>
      </c>
      <c r="F823" s="2" t="s">
        <v>27</v>
      </c>
      <c r="G823" s="15">
        <f>VLOOKUP(C823,'Bonus Rules'!B:G,4,FALSE)</f>
        <v>0.04</v>
      </c>
      <c r="H823" s="15">
        <f>VLOOKUP(C823,'Bonus Rules'!B:G,4,)</f>
        <v>0.04</v>
      </c>
      <c r="J823" s="10">
        <f t="shared" si="37"/>
        <v>477000</v>
      </c>
      <c r="K823" s="10">
        <f t="shared" si="38"/>
        <v>19080</v>
      </c>
      <c r="L823" s="18">
        <f t="shared" si="39"/>
        <v>496080</v>
      </c>
      <c r="M823" s="2" t="s">
        <v>20</v>
      </c>
    </row>
    <row r="824" spans="1:13" x14ac:dyDescent="0.35">
      <c r="A824" t="s">
        <v>400</v>
      </c>
      <c r="B824" t="s">
        <v>12</v>
      </c>
      <c r="C824" s="3" t="s">
        <v>49</v>
      </c>
      <c r="D824" s="4">
        <v>39700</v>
      </c>
      <c r="E824" s="2" t="s">
        <v>9</v>
      </c>
      <c r="F824" s="2" t="s">
        <v>27</v>
      </c>
      <c r="G824" s="15">
        <f>VLOOKUP(C824,'Bonus Rules'!B:G,4,FALSE)</f>
        <v>3.3000000000000002E-2</v>
      </c>
      <c r="H824" s="15">
        <f>VLOOKUP(C824,'Bonus Rules'!B:G,4,)</f>
        <v>3.3000000000000002E-2</v>
      </c>
      <c r="J824" s="10">
        <f t="shared" si="37"/>
        <v>476400</v>
      </c>
      <c r="K824" s="10">
        <f t="shared" si="38"/>
        <v>15721.2</v>
      </c>
      <c r="L824" s="18">
        <f t="shared" si="39"/>
        <v>492121.2</v>
      </c>
      <c r="M824" s="2" t="s">
        <v>9</v>
      </c>
    </row>
    <row r="825" spans="1:13" x14ac:dyDescent="0.35">
      <c r="A825" t="s">
        <v>465</v>
      </c>
      <c r="B825" t="s">
        <v>12</v>
      </c>
      <c r="C825" s="3" t="s">
        <v>26</v>
      </c>
      <c r="D825" s="4">
        <v>39680</v>
      </c>
      <c r="E825" s="2" t="s">
        <v>16</v>
      </c>
      <c r="F825" s="2" t="s">
        <v>23</v>
      </c>
      <c r="G825" s="15">
        <f>VLOOKUP(C825,'Bonus Rules'!B:G,3,FALSE)</f>
        <v>1.2999999999999999E-2</v>
      </c>
      <c r="H825" s="15">
        <f>VLOOKUP(C825,'Bonus Rules'!B:G,3,)</f>
        <v>1.2999999999999999E-2</v>
      </c>
      <c r="J825" s="10">
        <f t="shared" si="37"/>
        <v>476160</v>
      </c>
      <c r="K825" s="10">
        <f t="shared" si="38"/>
        <v>6190.08</v>
      </c>
      <c r="L825" s="18">
        <f t="shared" si="39"/>
        <v>482350.08000000002</v>
      </c>
      <c r="M825" s="2" t="s">
        <v>16</v>
      </c>
    </row>
    <row r="826" spans="1:13" x14ac:dyDescent="0.35">
      <c r="A826" t="s">
        <v>903</v>
      </c>
      <c r="B826" t="s">
        <v>12</v>
      </c>
      <c r="C826" s="3" t="s">
        <v>26</v>
      </c>
      <c r="D826" s="4">
        <v>39650</v>
      </c>
      <c r="E826" s="2" t="s">
        <v>16</v>
      </c>
      <c r="F826" s="2" t="s">
        <v>27</v>
      </c>
      <c r="G826" s="15">
        <f>VLOOKUP(C826,'Bonus Rules'!B:G,4,FALSE)</f>
        <v>2.7E-2</v>
      </c>
      <c r="H826" s="15">
        <f>VLOOKUP(C826,'Bonus Rules'!B:G,4,)</f>
        <v>2.7E-2</v>
      </c>
      <c r="J826" s="10">
        <f t="shared" si="37"/>
        <v>475800</v>
      </c>
      <c r="K826" s="10">
        <f t="shared" si="38"/>
        <v>12846.6</v>
      </c>
      <c r="L826" s="18">
        <f t="shared" si="39"/>
        <v>488646.6</v>
      </c>
      <c r="M826" s="2" t="s">
        <v>16</v>
      </c>
    </row>
    <row r="827" spans="1:13" x14ac:dyDescent="0.35">
      <c r="A827" t="s">
        <v>380</v>
      </c>
      <c r="B827" t="s">
        <v>12</v>
      </c>
      <c r="C827" s="3" t="s">
        <v>8</v>
      </c>
      <c r="D827" s="4">
        <v>39540</v>
      </c>
      <c r="E827" s="2" t="s">
        <v>9</v>
      </c>
      <c r="F827" s="2" t="s">
        <v>27</v>
      </c>
      <c r="G827" s="15">
        <f>VLOOKUP(C827,'Bonus Rules'!B:G,4,FALSE)</f>
        <v>2.1000000000000001E-2</v>
      </c>
      <c r="H827" s="15">
        <f>VLOOKUP(C827,'Bonus Rules'!B:G,4,)</f>
        <v>2.1000000000000001E-2</v>
      </c>
      <c r="J827" s="10">
        <f t="shared" si="37"/>
        <v>474480</v>
      </c>
      <c r="K827" s="10">
        <f t="shared" si="38"/>
        <v>9964.08</v>
      </c>
      <c r="L827" s="18">
        <f t="shared" si="39"/>
        <v>484444.08</v>
      </c>
      <c r="M827" s="2" t="s">
        <v>9</v>
      </c>
    </row>
    <row r="828" spans="1:13" x14ac:dyDescent="0.35">
      <c r="A828" t="s">
        <v>655</v>
      </c>
      <c r="B828" t="s">
        <v>12</v>
      </c>
      <c r="C828" s="3" t="s">
        <v>8</v>
      </c>
      <c r="D828" s="4">
        <v>39340</v>
      </c>
      <c r="E828" s="2" t="s">
        <v>20</v>
      </c>
      <c r="F828" s="2" t="s">
        <v>14</v>
      </c>
      <c r="G828" s="15">
        <f>VLOOKUP(C828,'Bonus Rules'!B:G,5,FALSE)</f>
        <v>5.0999999999999997E-2</v>
      </c>
      <c r="H828" s="15">
        <f>VLOOKUP(C828,'Bonus Rules'!B:G,5,)</f>
        <v>5.0999999999999997E-2</v>
      </c>
      <c r="J828" s="10">
        <f t="shared" si="37"/>
        <v>472080</v>
      </c>
      <c r="K828" s="10">
        <f t="shared" si="38"/>
        <v>24076.079999999998</v>
      </c>
      <c r="L828" s="18">
        <f t="shared" si="39"/>
        <v>496156.08</v>
      </c>
      <c r="M828" s="2" t="s">
        <v>20</v>
      </c>
    </row>
    <row r="829" spans="1:13" x14ac:dyDescent="0.35">
      <c r="A829" t="s">
        <v>441</v>
      </c>
      <c r="B829" t="s">
        <v>12</v>
      </c>
      <c r="C829" s="3" t="s">
        <v>13</v>
      </c>
      <c r="D829" s="4">
        <v>38930</v>
      </c>
      <c r="E829" s="2" t="s">
        <v>16</v>
      </c>
      <c r="F829" s="2" t="s">
        <v>27</v>
      </c>
      <c r="G829" s="15">
        <f>VLOOKUP(C829,'Bonus Rules'!B:G,4,FALSE)</f>
        <v>3.5000000000000003E-2</v>
      </c>
      <c r="H829" s="15">
        <f>VLOOKUP(C829,'Bonus Rules'!B:G,4,)</f>
        <v>3.5000000000000003E-2</v>
      </c>
      <c r="J829" s="10">
        <f t="shared" si="37"/>
        <v>467160</v>
      </c>
      <c r="K829" s="10">
        <f t="shared" si="38"/>
        <v>16350.600000000002</v>
      </c>
      <c r="L829" s="18">
        <f t="shared" si="39"/>
        <v>483510.6</v>
      </c>
      <c r="M829" s="2" t="s">
        <v>16</v>
      </c>
    </row>
    <row r="830" spans="1:13" x14ac:dyDescent="0.35">
      <c r="A830" t="s">
        <v>833</v>
      </c>
      <c r="B830" t="s">
        <v>7</v>
      </c>
      <c r="C830" s="3" t="s">
        <v>52</v>
      </c>
      <c r="D830" s="4">
        <v>38830</v>
      </c>
      <c r="E830" s="2" t="s">
        <v>20</v>
      </c>
      <c r="F830" s="2" t="s">
        <v>14</v>
      </c>
      <c r="G830" s="15">
        <f>VLOOKUP(C830,'Bonus Rules'!B:G,5,FALSE)</f>
        <v>5.8000000000000003E-2</v>
      </c>
      <c r="H830" s="15">
        <f>VLOOKUP(C830,'Bonus Rules'!B:G,5,)</f>
        <v>5.8000000000000003E-2</v>
      </c>
      <c r="J830" s="10">
        <f t="shared" si="37"/>
        <v>465960</v>
      </c>
      <c r="K830" s="10">
        <f t="shared" si="38"/>
        <v>27025.68</v>
      </c>
      <c r="L830" s="18">
        <f t="shared" si="39"/>
        <v>492985.68</v>
      </c>
      <c r="M830" s="2" t="s">
        <v>20</v>
      </c>
    </row>
    <row r="831" spans="1:13" x14ac:dyDescent="0.35">
      <c r="A831" t="s">
        <v>158</v>
      </c>
      <c r="B831" t="s">
        <v>7</v>
      </c>
      <c r="C831" s="3" t="s">
        <v>19</v>
      </c>
      <c r="D831" s="4">
        <v>38730</v>
      </c>
      <c r="E831" s="2" t="s">
        <v>16</v>
      </c>
      <c r="F831" s="2" t="s">
        <v>27</v>
      </c>
      <c r="G831" s="15">
        <f>VLOOKUP(C831,'Bonus Rules'!B:G,4,FALSE)</f>
        <v>2.1000000000000001E-2</v>
      </c>
      <c r="H831" s="15">
        <f>VLOOKUP(C831,'Bonus Rules'!B:G,4,)</f>
        <v>2.1000000000000001E-2</v>
      </c>
      <c r="J831" s="10">
        <f t="shared" si="37"/>
        <v>464760</v>
      </c>
      <c r="K831" s="10">
        <f t="shared" si="38"/>
        <v>9759.9600000000009</v>
      </c>
      <c r="L831" s="18">
        <f t="shared" si="39"/>
        <v>474519.96</v>
      </c>
      <c r="M831" s="2" t="s">
        <v>16</v>
      </c>
    </row>
    <row r="832" spans="1:13" x14ac:dyDescent="0.35">
      <c r="A832" t="s">
        <v>323</v>
      </c>
      <c r="B832" t="s">
        <v>7</v>
      </c>
      <c r="C832" s="3" t="s">
        <v>19</v>
      </c>
      <c r="D832" s="4">
        <v>38520</v>
      </c>
      <c r="E832" s="2" t="s">
        <v>9</v>
      </c>
      <c r="F832" s="2" t="s">
        <v>23</v>
      </c>
      <c r="G832" s="15">
        <f>VLOOKUP(C832,'Bonus Rules'!B:G,3,FALSE)</f>
        <v>1.9E-2</v>
      </c>
      <c r="H832" s="15">
        <f>VLOOKUP(C832,'Bonus Rules'!B:G,3,)</f>
        <v>1.9E-2</v>
      </c>
      <c r="J832" s="10">
        <f t="shared" si="37"/>
        <v>462240</v>
      </c>
      <c r="K832" s="10">
        <f t="shared" si="38"/>
        <v>8782.56</v>
      </c>
      <c r="L832" s="18">
        <f t="shared" si="39"/>
        <v>471022.56</v>
      </c>
      <c r="M832" s="2" t="s">
        <v>9</v>
      </c>
    </row>
    <row r="833" spans="1:13" x14ac:dyDescent="0.35">
      <c r="A833" t="s">
        <v>347</v>
      </c>
      <c r="B833" t="s">
        <v>12</v>
      </c>
      <c r="C833" s="3" t="s">
        <v>36</v>
      </c>
      <c r="D833" s="4">
        <v>38440</v>
      </c>
      <c r="E833" s="2" t="s">
        <v>9</v>
      </c>
      <c r="F833" s="2" t="s">
        <v>27</v>
      </c>
      <c r="G833" s="15">
        <f>VLOOKUP(C833,'Bonus Rules'!B:G,4,FALSE)</f>
        <v>3.2000000000000001E-2</v>
      </c>
      <c r="H833" s="15">
        <f>VLOOKUP(C833,'Bonus Rules'!B:G,4,)</f>
        <v>3.2000000000000001E-2</v>
      </c>
      <c r="J833" s="10">
        <f t="shared" si="37"/>
        <v>461280</v>
      </c>
      <c r="K833" s="10">
        <f t="shared" si="38"/>
        <v>14760.960000000001</v>
      </c>
      <c r="L833" s="18">
        <f t="shared" si="39"/>
        <v>476040.96000000002</v>
      </c>
      <c r="M833" s="2" t="s">
        <v>9</v>
      </c>
    </row>
    <row r="834" spans="1:13" x14ac:dyDescent="0.35">
      <c r="A834" t="s">
        <v>347</v>
      </c>
      <c r="B834" t="s">
        <v>12</v>
      </c>
      <c r="C834" s="3" t="s">
        <v>36</v>
      </c>
      <c r="D834" s="4">
        <v>38440</v>
      </c>
      <c r="E834" s="2" t="s">
        <v>16</v>
      </c>
      <c r="F834" s="2" t="s">
        <v>23</v>
      </c>
      <c r="G834" s="15">
        <f>VLOOKUP(C834,'Bonus Rules'!B:G,3,FALSE)</f>
        <v>0.01</v>
      </c>
      <c r="H834" s="15">
        <f>VLOOKUP(C834,'Bonus Rules'!B:G,3,)</f>
        <v>0.01</v>
      </c>
      <c r="J834" s="10">
        <f t="shared" si="37"/>
        <v>461280</v>
      </c>
      <c r="K834" s="10">
        <f t="shared" si="38"/>
        <v>4612.8</v>
      </c>
      <c r="L834" s="18">
        <f t="shared" si="39"/>
        <v>465892.8</v>
      </c>
      <c r="M834" s="2" t="s">
        <v>16</v>
      </c>
    </row>
    <row r="835" spans="1:13" x14ac:dyDescent="0.35">
      <c r="A835" t="s">
        <v>874</v>
      </c>
      <c r="B835" t="s">
        <v>7</v>
      </c>
      <c r="C835" s="3" t="s">
        <v>22</v>
      </c>
      <c r="D835" s="4">
        <v>38330</v>
      </c>
      <c r="E835" s="2" t="s">
        <v>9</v>
      </c>
      <c r="F835" s="2" t="s">
        <v>27</v>
      </c>
      <c r="G835" s="15">
        <f>VLOOKUP(C835,'Bonus Rules'!B:G,4,FALSE)</f>
        <v>2.8000000000000001E-2</v>
      </c>
      <c r="H835" s="15">
        <f>VLOOKUP(C835,'Bonus Rules'!B:G,4,)</f>
        <v>2.8000000000000001E-2</v>
      </c>
      <c r="J835" s="10">
        <f t="shared" ref="J835:J898" si="40">D835*12</f>
        <v>459960</v>
      </c>
      <c r="K835" s="10">
        <f t="shared" ref="K835:K898" si="41">J835*G835</f>
        <v>12878.880000000001</v>
      </c>
      <c r="L835" s="18">
        <f t="shared" ref="L835:L898" si="42">J835+K835</f>
        <v>472838.88</v>
      </c>
      <c r="M835" s="2" t="s">
        <v>9</v>
      </c>
    </row>
    <row r="836" spans="1:13" x14ac:dyDescent="0.35">
      <c r="A836" t="s">
        <v>921</v>
      </c>
      <c r="B836" t="s">
        <v>12</v>
      </c>
      <c r="C836" s="3" t="s">
        <v>19</v>
      </c>
      <c r="D836" s="4">
        <v>38250</v>
      </c>
      <c r="E836" s="2" t="s">
        <v>20</v>
      </c>
      <c r="F836" s="2" t="s">
        <v>27</v>
      </c>
      <c r="G836" s="15">
        <f>VLOOKUP(C836,'Bonus Rules'!B:G,4,FALSE)</f>
        <v>2.1000000000000001E-2</v>
      </c>
      <c r="H836" s="15">
        <f>VLOOKUP(C836,'Bonus Rules'!B:G,4,)</f>
        <v>2.1000000000000001E-2</v>
      </c>
      <c r="J836" s="10">
        <f t="shared" si="40"/>
        <v>459000</v>
      </c>
      <c r="K836" s="10">
        <f t="shared" si="41"/>
        <v>9639</v>
      </c>
      <c r="L836" s="18">
        <f t="shared" si="42"/>
        <v>468639</v>
      </c>
      <c r="M836" s="2" t="s">
        <v>20</v>
      </c>
    </row>
    <row r="837" spans="1:13" x14ac:dyDescent="0.35">
      <c r="A837" t="s">
        <v>312</v>
      </c>
      <c r="B837" t="s">
        <v>12</v>
      </c>
      <c r="C837" s="3" t="s">
        <v>8</v>
      </c>
      <c r="D837" s="4">
        <v>38240</v>
      </c>
      <c r="E837" s="2" t="s">
        <v>20</v>
      </c>
      <c r="F837" s="2" t="s">
        <v>17</v>
      </c>
      <c r="G837" s="15">
        <v>0</v>
      </c>
      <c r="H837" s="15">
        <v>0</v>
      </c>
      <c r="J837" s="10">
        <f t="shared" si="40"/>
        <v>458880</v>
      </c>
      <c r="K837" s="10">
        <f t="shared" si="41"/>
        <v>0</v>
      </c>
      <c r="L837" s="18">
        <f t="shared" si="42"/>
        <v>458880</v>
      </c>
      <c r="M837" s="2" t="s">
        <v>20</v>
      </c>
    </row>
    <row r="838" spans="1:13" x14ac:dyDescent="0.35">
      <c r="A838" t="s">
        <v>685</v>
      </c>
      <c r="B838" t="s">
        <v>7</v>
      </c>
      <c r="C838" s="3" t="s">
        <v>41</v>
      </c>
      <c r="D838" s="4">
        <v>38030</v>
      </c>
      <c r="E838" s="2" t="s">
        <v>16</v>
      </c>
      <c r="F838" s="2" t="s">
        <v>27</v>
      </c>
      <c r="G838" s="15">
        <f>VLOOKUP(C838,'Bonus Rules'!B:G,4,FALSE)</f>
        <v>0.04</v>
      </c>
      <c r="H838" s="15">
        <f>VLOOKUP(C838,'Bonus Rules'!B:G,4,)</f>
        <v>0.04</v>
      </c>
      <c r="J838" s="10">
        <f t="shared" si="40"/>
        <v>456360</v>
      </c>
      <c r="K838" s="10">
        <f t="shared" si="41"/>
        <v>18254.400000000001</v>
      </c>
      <c r="L838" s="18">
        <f t="shared" si="42"/>
        <v>474614.4</v>
      </c>
      <c r="M838" s="2" t="s">
        <v>16</v>
      </c>
    </row>
    <row r="839" spans="1:13" x14ac:dyDescent="0.35">
      <c r="A839" t="s">
        <v>178</v>
      </c>
      <c r="B839" t="s">
        <v>7</v>
      </c>
      <c r="C839" s="3" t="s">
        <v>30</v>
      </c>
      <c r="D839" s="4">
        <v>37920</v>
      </c>
      <c r="E839" s="2" t="s">
        <v>16</v>
      </c>
      <c r="F839" s="2" t="s">
        <v>27</v>
      </c>
      <c r="G839" s="15">
        <f>VLOOKUP(C839,'Bonus Rules'!B:G,4,FALSE)</f>
        <v>2.3E-2</v>
      </c>
      <c r="H839" s="15">
        <f>VLOOKUP(C839,'Bonus Rules'!B:G,4,)</f>
        <v>2.3E-2</v>
      </c>
      <c r="J839" s="10">
        <f t="shared" si="40"/>
        <v>455040</v>
      </c>
      <c r="K839" s="10">
        <f t="shared" si="41"/>
        <v>10465.92</v>
      </c>
      <c r="L839" s="18">
        <f t="shared" si="42"/>
        <v>465505.92</v>
      </c>
      <c r="M839" s="2" t="s">
        <v>16</v>
      </c>
    </row>
    <row r="840" spans="1:13" x14ac:dyDescent="0.35">
      <c r="A840" t="s">
        <v>178</v>
      </c>
      <c r="B840" t="s">
        <v>7</v>
      </c>
      <c r="C840" s="3" t="s">
        <v>30</v>
      </c>
      <c r="D840" s="4">
        <v>37920</v>
      </c>
      <c r="E840" s="2" t="s">
        <v>16</v>
      </c>
      <c r="F840" s="2" t="s">
        <v>17</v>
      </c>
      <c r="G840" s="15">
        <v>0</v>
      </c>
      <c r="H840" s="15">
        <v>0</v>
      </c>
      <c r="J840" s="10">
        <f t="shared" si="40"/>
        <v>455040</v>
      </c>
      <c r="K840" s="10">
        <f t="shared" si="41"/>
        <v>0</v>
      </c>
      <c r="L840" s="18">
        <f t="shared" si="42"/>
        <v>455040</v>
      </c>
      <c r="M840" s="2" t="s">
        <v>16</v>
      </c>
    </row>
    <row r="841" spans="1:13" x14ac:dyDescent="0.35">
      <c r="A841" t="s">
        <v>822</v>
      </c>
      <c r="B841" t="s">
        <v>12</v>
      </c>
      <c r="C841" s="3" t="s">
        <v>41</v>
      </c>
      <c r="D841" s="4">
        <v>37900</v>
      </c>
      <c r="E841" s="2" t="s">
        <v>16</v>
      </c>
      <c r="F841" s="2" t="s">
        <v>14</v>
      </c>
      <c r="G841" s="15">
        <f>VLOOKUP(C841,'Bonus Rules'!B:G,5,FALSE)</f>
        <v>5.8999999999999997E-2</v>
      </c>
      <c r="H841" s="15">
        <f>VLOOKUP(C841,'Bonus Rules'!B:G,5,)</f>
        <v>5.8999999999999997E-2</v>
      </c>
      <c r="J841" s="10">
        <f t="shared" si="40"/>
        <v>454800</v>
      </c>
      <c r="K841" s="10">
        <f t="shared" si="41"/>
        <v>26833.199999999997</v>
      </c>
      <c r="L841" s="18">
        <f t="shared" si="42"/>
        <v>481633.2</v>
      </c>
      <c r="M841" s="2" t="s">
        <v>16</v>
      </c>
    </row>
    <row r="842" spans="1:13" x14ac:dyDescent="0.35">
      <c r="A842" t="s">
        <v>712</v>
      </c>
      <c r="B842" t="s">
        <v>12</v>
      </c>
      <c r="C842" s="3" t="s">
        <v>19</v>
      </c>
      <c r="D842" s="4">
        <v>37840</v>
      </c>
      <c r="E842" s="2" t="s">
        <v>20</v>
      </c>
      <c r="F842" s="2" t="s">
        <v>23</v>
      </c>
      <c r="G842" s="15">
        <f>VLOOKUP(C842,'Bonus Rules'!B:G,3,FALSE)</f>
        <v>1.9E-2</v>
      </c>
      <c r="H842" s="15">
        <f>VLOOKUP(C842,'Bonus Rules'!B:G,3,)</f>
        <v>1.9E-2</v>
      </c>
      <c r="J842" s="10">
        <f t="shared" si="40"/>
        <v>454080</v>
      </c>
      <c r="K842" s="10">
        <f t="shared" si="41"/>
        <v>8627.52</v>
      </c>
      <c r="L842" s="18">
        <f t="shared" si="42"/>
        <v>462707.52</v>
      </c>
      <c r="M842" s="2" t="s">
        <v>20</v>
      </c>
    </row>
    <row r="843" spans="1:13" x14ac:dyDescent="0.35">
      <c r="A843" t="s">
        <v>32</v>
      </c>
      <c r="B843" t="s">
        <v>7</v>
      </c>
      <c r="C843" s="3" t="s">
        <v>33</v>
      </c>
      <c r="D843" s="4">
        <v>37800</v>
      </c>
      <c r="E843" s="2" t="s">
        <v>9</v>
      </c>
      <c r="F843" s="2" t="s">
        <v>27</v>
      </c>
      <c r="G843" s="15">
        <f>VLOOKUP(C843,'Bonus Rules'!B:G,4,FALSE)</f>
        <v>2.4E-2</v>
      </c>
      <c r="H843" s="15">
        <f>VLOOKUP(C843,'Bonus Rules'!B:G,4,)</f>
        <v>2.4E-2</v>
      </c>
      <c r="J843" s="10">
        <f t="shared" si="40"/>
        <v>453600</v>
      </c>
      <c r="K843" s="10">
        <f t="shared" si="41"/>
        <v>10886.4</v>
      </c>
      <c r="L843" s="18">
        <f t="shared" si="42"/>
        <v>464486.40000000002</v>
      </c>
      <c r="M843" s="2" t="s">
        <v>9</v>
      </c>
    </row>
    <row r="844" spans="1:13" x14ac:dyDescent="0.35">
      <c r="A844" t="s">
        <v>458</v>
      </c>
      <c r="B844" t="s">
        <v>7</v>
      </c>
      <c r="C844" s="3" t="s">
        <v>36</v>
      </c>
      <c r="D844" s="4">
        <v>37550</v>
      </c>
      <c r="E844" s="2" t="s">
        <v>16</v>
      </c>
      <c r="F844" s="2" t="s">
        <v>27</v>
      </c>
      <c r="G844" s="15">
        <f>VLOOKUP(C844,'Bonus Rules'!B:G,4,FALSE)</f>
        <v>3.2000000000000001E-2</v>
      </c>
      <c r="H844" s="15">
        <f>VLOOKUP(C844,'Bonus Rules'!B:G,4,)</f>
        <v>3.2000000000000001E-2</v>
      </c>
      <c r="J844" s="10">
        <f t="shared" si="40"/>
        <v>450600</v>
      </c>
      <c r="K844" s="10">
        <f t="shared" si="41"/>
        <v>14419.2</v>
      </c>
      <c r="L844" s="18">
        <f t="shared" si="42"/>
        <v>465019.2</v>
      </c>
      <c r="M844" s="2" t="s">
        <v>16</v>
      </c>
    </row>
    <row r="845" spans="1:13" x14ac:dyDescent="0.35">
      <c r="A845" t="s">
        <v>499</v>
      </c>
      <c r="B845" t="s">
        <v>7</v>
      </c>
      <c r="C845" s="3" t="s">
        <v>65</v>
      </c>
      <c r="D845" s="4">
        <v>37360</v>
      </c>
      <c r="E845" s="2" t="s">
        <v>9</v>
      </c>
      <c r="F845" s="2" t="s">
        <v>27</v>
      </c>
      <c r="G845" s="15">
        <f>VLOOKUP(C845,'Bonus Rules'!B:G,4,FALSE)</f>
        <v>3.5000000000000003E-2</v>
      </c>
      <c r="H845" s="15">
        <f>VLOOKUP(C845,'Bonus Rules'!B:G,4,)</f>
        <v>3.5000000000000003E-2</v>
      </c>
      <c r="J845" s="10">
        <f t="shared" si="40"/>
        <v>448320</v>
      </c>
      <c r="K845" s="10">
        <f t="shared" si="41"/>
        <v>15691.2</v>
      </c>
      <c r="L845" s="18">
        <f t="shared" si="42"/>
        <v>464011.2</v>
      </c>
      <c r="M845" s="2" t="s">
        <v>9</v>
      </c>
    </row>
    <row r="846" spans="1:13" x14ac:dyDescent="0.35">
      <c r="A846" t="s">
        <v>827</v>
      </c>
      <c r="B846" t="s">
        <v>12</v>
      </c>
      <c r="C846" s="3" t="s">
        <v>13</v>
      </c>
      <c r="D846" s="4">
        <v>37130</v>
      </c>
      <c r="E846" s="2" t="s">
        <v>9</v>
      </c>
      <c r="F846" s="2" t="s">
        <v>17</v>
      </c>
      <c r="G846" s="15">
        <v>0</v>
      </c>
      <c r="H846" s="15">
        <v>0</v>
      </c>
      <c r="J846" s="10">
        <f t="shared" si="40"/>
        <v>445560</v>
      </c>
      <c r="K846" s="10">
        <f t="shared" si="41"/>
        <v>0</v>
      </c>
      <c r="L846" s="18">
        <f t="shared" si="42"/>
        <v>445560</v>
      </c>
      <c r="M846" s="2" t="s">
        <v>9</v>
      </c>
    </row>
    <row r="847" spans="1:13" x14ac:dyDescent="0.35">
      <c r="A847" t="s">
        <v>131</v>
      </c>
      <c r="B847" t="s">
        <v>7</v>
      </c>
      <c r="C847" s="3" t="s">
        <v>19</v>
      </c>
      <c r="D847" s="4">
        <v>37110</v>
      </c>
      <c r="E847" s="2" t="s">
        <v>20</v>
      </c>
      <c r="F847" s="2" t="s">
        <v>27</v>
      </c>
      <c r="G847" s="15">
        <f>VLOOKUP(C847,'Bonus Rules'!B:G,4,FALSE)</f>
        <v>2.1000000000000001E-2</v>
      </c>
      <c r="H847" s="15">
        <f>VLOOKUP(C847,'Bonus Rules'!B:G,4,)</f>
        <v>2.1000000000000001E-2</v>
      </c>
      <c r="J847" s="10">
        <f t="shared" si="40"/>
        <v>445320</v>
      </c>
      <c r="K847" s="10">
        <f t="shared" si="41"/>
        <v>9351.7200000000012</v>
      </c>
      <c r="L847" s="18">
        <f t="shared" si="42"/>
        <v>454671.72</v>
      </c>
      <c r="M847" s="2" t="s">
        <v>20</v>
      </c>
    </row>
    <row r="848" spans="1:13" x14ac:dyDescent="0.35">
      <c r="A848" t="s">
        <v>876</v>
      </c>
      <c r="B848" t="s">
        <v>7</v>
      </c>
      <c r="C848" s="3" t="s">
        <v>22</v>
      </c>
      <c r="D848" s="4">
        <v>37060</v>
      </c>
      <c r="E848" s="2" t="s">
        <v>20</v>
      </c>
      <c r="F848" s="2" t="s">
        <v>27</v>
      </c>
      <c r="G848" s="15">
        <f>VLOOKUP(C848,'Bonus Rules'!B:G,4,FALSE)</f>
        <v>2.8000000000000001E-2</v>
      </c>
      <c r="H848" s="15">
        <f>VLOOKUP(C848,'Bonus Rules'!B:G,4,)</f>
        <v>2.8000000000000001E-2</v>
      </c>
      <c r="J848" s="10">
        <f t="shared" si="40"/>
        <v>444720</v>
      </c>
      <c r="K848" s="10">
        <f t="shared" si="41"/>
        <v>12452.16</v>
      </c>
      <c r="L848" s="18">
        <f t="shared" si="42"/>
        <v>457172.16</v>
      </c>
      <c r="M848" s="2" t="s">
        <v>20</v>
      </c>
    </row>
    <row r="849" spans="1:13" x14ac:dyDescent="0.35">
      <c r="A849" t="s">
        <v>536</v>
      </c>
      <c r="B849" t="s">
        <v>12</v>
      </c>
      <c r="C849" s="3" t="s">
        <v>33</v>
      </c>
      <c r="D849" s="4">
        <v>37020</v>
      </c>
      <c r="E849" s="2" t="s">
        <v>20</v>
      </c>
      <c r="F849" s="2" t="s">
        <v>27</v>
      </c>
      <c r="G849" s="15">
        <f>VLOOKUP(C849,'Bonus Rules'!B:G,4,FALSE)</f>
        <v>2.4E-2</v>
      </c>
      <c r="H849" s="15">
        <f>VLOOKUP(C849,'Bonus Rules'!B:G,4,)</f>
        <v>2.4E-2</v>
      </c>
      <c r="J849" s="10">
        <f t="shared" si="40"/>
        <v>444240</v>
      </c>
      <c r="K849" s="10">
        <f t="shared" si="41"/>
        <v>10661.76</v>
      </c>
      <c r="L849" s="18">
        <f t="shared" si="42"/>
        <v>454901.76000000001</v>
      </c>
      <c r="M849" s="2" t="s">
        <v>20</v>
      </c>
    </row>
    <row r="850" spans="1:13" x14ac:dyDescent="0.35">
      <c r="A850" t="s">
        <v>840</v>
      </c>
      <c r="B850" t="s">
        <v>12</v>
      </c>
      <c r="C850" s="3" t="s">
        <v>65</v>
      </c>
      <c r="D850" s="4">
        <v>36920</v>
      </c>
      <c r="E850" s="2" t="s">
        <v>20</v>
      </c>
      <c r="F850" s="2" t="s">
        <v>27</v>
      </c>
      <c r="G850" s="15">
        <f>VLOOKUP(C850,'Bonus Rules'!B:G,4,FALSE)</f>
        <v>3.5000000000000003E-2</v>
      </c>
      <c r="H850" s="15">
        <f>VLOOKUP(C850,'Bonus Rules'!B:G,4,)</f>
        <v>3.5000000000000003E-2</v>
      </c>
      <c r="J850" s="10">
        <f t="shared" si="40"/>
        <v>443040</v>
      </c>
      <c r="K850" s="10">
        <f t="shared" si="41"/>
        <v>15506.400000000001</v>
      </c>
      <c r="L850" s="18">
        <f t="shared" si="42"/>
        <v>458546.4</v>
      </c>
      <c r="M850" s="2" t="s">
        <v>20</v>
      </c>
    </row>
    <row r="851" spans="1:13" x14ac:dyDescent="0.35">
      <c r="A851" t="s">
        <v>886</v>
      </c>
      <c r="B851" t="s">
        <v>7</v>
      </c>
      <c r="C851" s="3" t="s">
        <v>26</v>
      </c>
      <c r="D851" s="4">
        <v>36880</v>
      </c>
      <c r="E851" s="2" t="s">
        <v>20</v>
      </c>
      <c r="F851" s="2" t="s">
        <v>14</v>
      </c>
      <c r="G851" s="15">
        <f>VLOOKUP(C851,'Bonus Rules'!B:G,5,FALSE)</f>
        <v>5.3999999999999999E-2</v>
      </c>
      <c r="H851" s="15">
        <f>VLOOKUP(C851,'Bonus Rules'!B:G,5,)</f>
        <v>5.3999999999999999E-2</v>
      </c>
      <c r="J851" s="10">
        <f t="shared" si="40"/>
        <v>442560</v>
      </c>
      <c r="K851" s="10">
        <f t="shared" si="41"/>
        <v>23898.239999999998</v>
      </c>
      <c r="L851" s="18">
        <f t="shared" si="42"/>
        <v>466458.24</v>
      </c>
      <c r="M851" s="2" t="s">
        <v>20</v>
      </c>
    </row>
    <row r="852" spans="1:13" x14ac:dyDescent="0.35">
      <c r="A852" t="s">
        <v>74</v>
      </c>
      <c r="B852" t="s">
        <v>12</v>
      </c>
      <c r="C852" s="3" t="s">
        <v>49</v>
      </c>
      <c r="D852" s="4">
        <v>36860</v>
      </c>
      <c r="E852" s="2" t="s">
        <v>9</v>
      </c>
      <c r="F852" s="2" t="s">
        <v>23</v>
      </c>
      <c r="G852" s="15">
        <f>VLOOKUP(C852,'Bonus Rules'!B:G,3,FALSE)</f>
        <v>0.02</v>
      </c>
      <c r="H852" s="15">
        <f>VLOOKUP(C852,'Bonus Rules'!B:G,3,)</f>
        <v>0.02</v>
      </c>
      <c r="J852" s="10">
        <f t="shared" si="40"/>
        <v>442320</v>
      </c>
      <c r="K852" s="10">
        <f t="shared" si="41"/>
        <v>8846.4</v>
      </c>
      <c r="L852" s="18">
        <f t="shared" si="42"/>
        <v>451166.4</v>
      </c>
      <c r="M852" s="2" t="s">
        <v>9</v>
      </c>
    </row>
    <row r="853" spans="1:13" x14ac:dyDescent="0.35">
      <c r="A853" t="s">
        <v>792</v>
      </c>
      <c r="B853" t="s">
        <v>12</v>
      </c>
      <c r="C853" s="3" t="s">
        <v>8</v>
      </c>
      <c r="D853" s="4">
        <v>36820</v>
      </c>
      <c r="E853" s="2" t="s">
        <v>16</v>
      </c>
      <c r="F853" s="2" t="s">
        <v>14</v>
      </c>
      <c r="G853" s="15">
        <f>VLOOKUP(C853,'Bonus Rules'!B:G,5,FALSE)</f>
        <v>5.0999999999999997E-2</v>
      </c>
      <c r="H853" s="15">
        <f>VLOOKUP(C853,'Bonus Rules'!B:G,5,)</f>
        <v>5.0999999999999997E-2</v>
      </c>
      <c r="J853" s="10">
        <f t="shared" si="40"/>
        <v>441840</v>
      </c>
      <c r="K853" s="10">
        <f t="shared" si="41"/>
        <v>22533.84</v>
      </c>
      <c r="L853" s="18">
        <f t="shared" si="42"/>
        <v>464373.84</v>
      </c>
      <c r="M853" s="2" t="s">
        <v>16</v>
      </c>
    </row>
    <row r="854" spans="1:13" x14ac:dyDescent="0.35">
      <c r="A854" t="s">
        <v>600</v>
      </c>
      <c r="B854" t="s">
        <v>12</v>
      </c>
      <c r="C854" s="3" t="s">
        <v>19</v>
      </c>
      <c r="D854" s="4">
        <v>36740</v>
      </c>
      <c r="E854" s="2" t="s">
        <v>20</v>
      </c>
      <c r="F854" s="2" t="s">
        <v>27</v>
      </c>
      <c r="G854" s="15">
        <f>VLOOKUP(C854,'Bonus Rules'!B:G,4,FALSE)</f>
        <v>2.1000000000000001E-2</v>
      </c>
      <c r="H854" s="15">
        <f>VLOOKUP(C854,'Bonus Rules'!B:G,4,)</f>
        <v>2.1000000000000001E-2</v>
      </c>
      <c r="J854" s="10">
        <f t="shared" si="40"/>
        <v>440880</v>
      </c>
      <c r="K854" s="10">
        <f t="shared" si="41"/>
        <v>9258.4800000000014</v>
      </c>
      <c r="L854" s="18">
        <f t="shared" si="42"/>
        <v>450138.48</v>
      </c>
      <c r="M854" s="2" t="s">
        <v>20</v>
      </c>
    </row>
    <row r="855" spans="1:13" x14ac:dyDescent="0.35">
      <c r="A855" t="s">
        <v>463</v>
      </c>
      <c r="B855" t="s">
        <v>7</v>
      </c>
      <c r="C855" s="3" t="s">
        <v>22</v>
      </c>
      <c r="D855" s="4">
        <v>36710</v>
      </c>
      <c r="E855" s="2" t="s">
        <v>16</v>
      </c>
      <c r="F855" s="2" t="s">
        <v>27</v>
      </c>
      <c r="G855" s="15">
        <f>VLOOKUP(C855,'Bonus Rules'!B:G,4,FALSE)</f>
        <v>2.8000000000000001E-2</v>
      </c>
      <c r="H855" s="15">
        <f>VLOOKUP(C855,'Bonus Rules'!B:G,4,)</f>
        <v>2.8000000000000001E-2</v>
      </c>
      <c r="J855" s="10">
        <f t="shared" si="40"/>
        <v>440520</v>
      </c>
      <c r="K855" s="10">
        <f t="shared" si="41"/>
        <v>12334.56</v>
      </c>
      <c r="L855" s="18">
        <f t="shared" si="42"/>
        <v>452854.56</v>
      </c>
      <c r="M855" s="2" t="s">
        <v>16</v>
      </c>
    </row>
    <row r="856" spans="1:13" x14ac:dyDescent="0.35">
      <c r="A856" t="s">
        <v>649</v>
      </c>
      <c r="B856" t="s">
        <v>7</v>
      </c>
      <c r="C856" s="3" t="s">
        <v>52</v>
      </c>
      <c r="D856" s="4">
        <v>36550</v>
      </c>
      <c r="E856" s="2" t="s">
        <v>20</v>
      </c>
      <c r="F856" s="2" t="s">
        <v>27</v>
      </c>
      <c r="G856" s="15">
        <f>VLOOKUP(C856,'Bonus Rules'!B:G,4,FALSE)</f>
        <v>0.02</v>
      </c>
      <c r="H856" s="15">
        <f>VLOOKUP(C856,'Bonus Rules'!B:G,4,)</f>
        <v>0.02</v>
      </c>
      <c r="J856" s="10">
        <f t="shared" si="40"/>
        <v>438600</v>
      </c>
      <c r="K856" s="10">
        <f t="shared" si="41"/>
        <v>8772</v>
      </c>
      <c r="L856" s="18">
        <f t="shared" si="42"/>
        <v>447372</v>
      </c>
      <c r="M856" s="2" t="s">
        <v>20</v>
      </c>
    </row>
    <row r="857" spans="1:13" x14ac:dyDescent="0.35">
      <c r="A857" t="s">
        <v>590</v>
      </c>
      <c r="B857" t="s">
        <v>7</v>
      </c>
      <c r="C857" s="3" t="s">
        <v>13</v>
      </c>
      <c r="D857" s="4">
        <v>36540</v>
      </c>
      <c r="E857" s="2" t="s">
        <v>20</v>
      </c>
      <c r="F857" s="2" t="s">
        <v>14</v>
      </c>
      <c r="G857" s="15">
        <f>VLOOKUP(C857,'Bonus Rules'!B:G,5,FALSE)</f>
        <v>4.2999999999999997E-2</v>
      </c>
      <c r="H857" s="15">
        <f>VLOOKUP(C857,'Bonus Rules'!B:G,5,)</f>
        <v>4.2999999999999997E-2</v>
      </c>
      <c r="J857" s="10">
        <f t="shared" si="40"/>
        <v>438480</v>
      </c>
      <c r="K857" s="10">
        <f t="shared" si="41"/>
        <v>18854.64</v>
      </c>
      <c r="L857" s="18">
        <f t="shared" si="42"/>
        <v>457334.64</v>
      </c>
      <c r="M857" s="2" t="s">
        <v>20</v>
      </c>
    </row>
    <row r="858" spans="1:13" x14ac:dyDescent="0.35">
      <c r="A858" t="s">
        <v>910</v>
      </c>
      <c r="B858" t="s">
        <v>984</v>
      </c>
      <c r="C858" s="3" t="s">
        <v>36</v>
      </c>
      <c r="D858" s="4">
        <v>36480</v>
      </c>
      <c r="E858" s="2" t="s">
        <v>16</v>
      </c>
      <c r="F858" s="2" t="s">
        <v>27</v>
      </c>
      <c r="G858" s="15">
        <f>VLOOKUP(C858,'Bonus Rules'!B:G,4,FALSE)</f>
        <v>3.2000000000000001E-2</v>
      </c>
      <c r="H858" s="15">
        <f>VLOOKUP(C858,'Bonus Rules'!B:G,4,)</f>
        <v>3.2000000000000001E-2</v>
      </c>
      <c r="J858" s="10">
        <f t="shared" si="40"/>
        <v>437760</v>
      </c>
      <c r="K858" s="10">
        <f t="shared" si="41"/>
        <v>14008.32</v>
      </c>
      <c r="L858" s="18">
        <f t="shared" si="42"/>
        <v>451768.32000000001</v>
      </c>
      <c r="M858" s="2" t="s">
        <v>16</v>
      </c>
    </row>
    <row r="859" spans="1:13" x14ac:dyDescent="0.35">
      <c r="A859" t="s">
        <v>62</v>
      </c>
      <c r="B859" t="s">
        <v>12</v>
      </c>
      <c r="C859" s="3" t="s">
        <v>26</v>
      </c>
      <c r="D859" s="4">
        <v>36460</v>
      </c>
      <c r="E859" s="2" t="s">
        <v>16</v>
      </c>
      <c r="F859" s="2" t="s">
        <v>14</v>
      </c>
      <c r="G859" s="15">
        <f>VLOOKUP(C859,'Bonus Rules'!B:G,5,FALSE)</f>
        <v>5.3999999999999999E-2</v>
      </c>
      <c r="H859" s="15">
        <f>VLOOKUP(C859,'Bonus Rules'!B:G,5,)</f>
        <v>5.3999999999999999E-2</v>
      </c>
      <c r="J859" s="10">
        <f t="shared" si="40"/>
        <v>437520</v>
      </c>
      <c r="K859" s="10">
        <f t="shared" si="41"/>
        <v>23626.079999999998</v>
      </c>
      <c r="L859" s="18">
        <f t="shared" si="42"/>
        <v>461146.08</v>
      </c>
      <c r="M859" s="2" t="s">
        <v>16</v>
      </c>
    </row>
    <row r="860" spans="1:13" x14ac:dyDescent="0.35">
      <c r="A860" t="s">
        <v>218</v>
      </c>
      <c r="B860" t="s">
        <v>7</v>
      </c>
      <c r="C860" s="3" t="s">
        <v>36</v>
      </c>
      <c r="D860" s="4">
        <v>36370</v>
      </c>
      <c r="E860" s="2" t="s">
        <v>9</v>
      </c>
      <c r="F860" s="2" t="s">
        <v>14</v>
      </c>
      <c r="G860" s="15">
        <f>VLOOKUP(C860,'Bonus Rules'!B:G,5,FALSE)</f>
        <v>4.1000000000000002E-2</v>
      </c>
      <c r="H860" s="15">
        <f>VLOOKUP(C860,'Bonus Rules'!B:G,5,)</f>
        <v>4.1000000000000002E-2</v>
      </c>
      <c r="J860" s="10">
        <f t="shared" si="40"/>
        <v>436440</v>
      </c>
      <c r="K860" s="10">
        <f t="shared" si="41"/>
        <v>17894.04</v>
      </c>
      <c r="L860" s="18">
        <f t="shared" si="42"/>
        <v>454334.04</v>
      </c>
      <c r="M860" s="2" t="s">
        <v>9</v>
      </c>
    </row>
    <row r="861" spans="1:13" x14ac:dyDescent="0.35">
      <c r="A861" t="s">
        <v>772</v>
      </c>
      <c r="B861" t="s">
        <v>12</v>
      </c>
      <c r="C861" s="3" t="s">
        <v>52</v>
      </c>
      <c r="D861" s="4">
        <v>36150</v>
      </c>
      <c r="E861" s="2" t="s">
        <v>20</v>
      </c>
      <c r="F861" s="2" t="s">
        <v>23</v>
      </c>
      <c r="G861" s="15">
        <f>VLOOKUP(C861,'Bonus Rules'!B:G,3,FALSE)</f>
        <v>1.2E-2</v>
      </c>
      <c r="H861" s="15">
        <f>VLOOKUP(C861,'Bonus Rules'!B:G,3,)</f>
        <v>1.2E-2</v>
      </c>
      <c r="J861" s="10">
        <f t="shared" si="40"/>
        <v>433800</v>
      </c>
      <c r="K861" s="10">
        <f t="shared" si="41"/>
        <v>5205.6000000000004</v>
      </c>
      <c r="L861" s="18">
        <f t="shared" si="42"/>
        <v>439005.6</v>
      </c>
      <c r="M861" s="2" t="s">
        <v>20</v>
      </c>
    </row>
    <row r="862" spans="1:13" x14ac:dyDescent="0.35">
      <c r="A862" t="s">
        <v>870</v>
      </c>
      <c r="B862" t="s">
        <v>7</v>
      </c>
      <c r="C862" s="3" t="s">
        <v>49</v>
      </c>
      <c r="D862" s="4">
        <v>36040</v>
      </c>
      <c r="E862" s="2" t="s">
        <v>16</v>
      </c>
      <c r="F862" s="2" t="s">
        <v>27</v>
      </c>
      <c r="G862" s="15">
        <f>VLOOKUP(C862,'Bonus Rules'!B:G,4,FALSE)</f>
        <v>3.3000000000000002E-2</v>
      </c>
      <c r="H862" s="15">
        <f>VLOOKUP(C862,'Bonus Rules'!B:G,4,)</f>
        <v>3.3000000000000002E-2</v>
      </c>
      <c r="J862" s="10">
        <f t="shared" si="40"/>
        <v>432480</v>
      </c>
      <c r="K862" s="10">
        <f t="shared" si="41"/>
        <v>14271.84</v>
      </c>
      <c r="L862" s="18">
        <f t="shared" si="42"/>
        <v>446751.84</v>
      </c>
      <c r="M862" s="2" t="s">
        <v>16</v>
      </c>
    </row>
    <row r="863" spans="1:13" x14ac:dyDescent="0.35">
      <c r="A863" t="s">
        <v>547</v>
      </c>
      <c r="B863" t="s">
        <v>12</v>
      </c>
      <c r="C863" s="3" t="s">
        <v>36</v>
      </c>
      <c r="D863" s="4">
        <v>35990</v>
      </c>
      <c r="E863" s="2" t="s">
        <v>16</v>
      </c>
      <c r="F863" s="2" t="s">
        <v>27</v>
      </c>
      <c r="G863" s="15">
        <f>VLOOKUP(C863,'Bonus Rules'!B:G,4,FALSE)</f>
        <v>3.2000000000000001E-2</v>
      </c>
      <c r="H863" s="15">
        <f>VLOOKUP(C863,'Bonus Rules'!B:G,4,)</f>
        <v>3.2000000000000001E-2</v>
      </c>
      <c r="J863" s="10">
        <f t="shared" si="40"/>
        <v>431880</v>
      </c>
      <c r="K863" s="10">
        <f t="shared" si="41"/>
        <v>13820.16</v>
      </c>
      <c r="L863" s="18">
        <f t="shared" si="42"/>
        <v>445700.16</v>
      </c>
      <c r="M863" s="2" t="s">
        <v>16</v>
      </c>
    </row>
    <row r="864" spans="1:13" x14ac:dyDescent="0.35">
      <c r="A864" t="s">
        <v>520</v>
      </c>
      <c r="B864" t="s">
        <v>12</v>
      </c>
      <c r="C864" s="3" t="s">
        <v>49</v>
      </c>
      <c r="D864" s="4">
        <v>35980</v>
      </c>
      <c r="E864" s="2" t="s">
        <v>9</v>
      </c>
      <c r="F864" s="2" t="s">
        <v>10</v>
      </c>
      <c r="G864" s="15">
        <f>VLOOKUP(C864,'Bonus Rules'!B:G,6,FALSE)</f>
        <v>8.4000000000000005E-2</v>
      </c>
      <c r="H864" s="15">
        <f>VLOOKUP(C864,'Bonus Rules'!B:G,6,)</f>
        <v>8.4000000000000005E-2</v>
      </c>
      <c r="J864" s="10">
        <f t="shared" si="40"/>
        <v>431760</v>
      </c>
      <c r="K864" s="10">
        <f t="shared" si="41"/>
        <v>36267.840000000004</v>
      </c>
      <c r="L864" s="18">
        <f t="shared" si="42"/>
        <v>468027.84</v>
      </c>
      <c r="M864" s="2" t="s">
        <v>9</v>
      </c>
    </row>
    <row r="865" spans="1:13" x14ac:dyDescent="0.35">
      <c r="A865" t="s">
        <v>520</v>
      </c>
      <c r="B865" t="s">
        <v>12</v>
      </c>
      <c r="C865" s="3" t="s">
        <v>49</v>
      </c>
      <c r="D865" s="4">
        <v>35980</v>
      </c>
      <c r="E865" s="2" t="s">
        <v>9</v>
      </c>
      <c r="F865" s="2" t="s">
        <v>14</v>
      </c>
      <c r="G865" s="15">
        <f>VLOOKUP(C865,'Bonus Rules'!B:G,5,FALSE)</f>
        <v>5.3999999999999999E-2</v>
      </c>
      <c r="H865" s="15">
        <f>VLOOKUP(C865,'Bonus Rules'!B:G,5,)</f>
        <v>5.3999999999999999E-2</v>
      </c>
      <c r="J865" s="10">
        <f t="shared" si="40"/>
        <v>431760</v>
      </c>
      <c r="K865" s="10">
        <f t="shared" si="41"/>
        <v>23315.040000000001</v>
      </c>
      <c r="L865" s="18">
        <f t="shared" si="42"/>
        <v>455075.04</v>
      </c>
      <c r="M865" s="2" t="s">
        <v>9</v>
      </c>
    </row>
    <row r="866" spans="1:13" x14ac:dyDescent="0.35">
      <c r="A866" t="s">
        <v>51</v>
      </c>
      <c r="B866" t="s">
        <v>7</v>
      </c>
      <c r="C866" s="3" t="s">
        <v>52</v>
      </c>
      <c r="D866" s="4">
        <v>35940</v>
      </c>
      <c r="E866" s="2" t="s">
        <v>16</v>
      </c>
      <c r="F866" s="2" t="s">
        <v>14</v>
      </c>
      <c r="G866" s="15">
        <f>VLOOKUP(C866,'Bonus Rules'!B:G,5,FALSE)</f>
        <v>5.8000000000000003E-2</v>
      </c>
      <c r="H866" s="15">
        <f>VLOOKUP(C866,'Bonus Rules'!B:G,5,)</f>
        <v>5.8000000000000003E-2</v>
      </c>
      <c r="J866" s="10">
        <f t="shared" si="40"/>
        <v>431280</v>
      </c>
      <c r="K866" s="10">
        <f t="shared" si="41"/>
        <v>25014.240000000002</v>
      </c>
      <c r="L866" s="18">
        <f t="shared" si="42"/>
        <v>456294.24</v>
      </c>
      <c r="M866" s="2" t="s">
        <v>16</v>
      </c>
    </row>
    <row r="867" spans="1:13" x14ac:dyDescent="0.35">
      <c r="A867" t="s">
        <v>112</v>
      </c>
      <c r="B867" t="s">
        <v>12</v>
      </c>
      <c r="C867" s="3" t="s">
        <v>26</v>
      </c>
      <c r="D867" s="4">
        <v>35940</v>
      </c>
      <c r="E867" s="2" t="s">
        <v>20</v>
      </c>
      <c r="F867" s="2" t="s">
        <v>27</v>
      </c>
      <c r="G867" s="15">
        <f>VLOOKUP(C867,'Bonus Rules'!B:G,4,FALSE)</f>
        <v>2.7E-2</v>
      </c>
      <c r="H867" s="15">
        <f>VLOOKUP(C867,'Bonus Rules'!B:G,4,)</f>
        <v>2.7E-2</v>
      </c>
      <c r="J867" s="10">
        <f t="shared" si="40"/>
        <v>431280</v>
      </c>
      <c r="K867" s="10">
        <f t="shared" si="41"/>
        <v>11644.56</v>
      </c>
      <c r="L867" s="18">
        <f t="shared" si="42"/>
        <v>442924.56</v>
      </c>
      <c r="M867" s="2" t="s">
        <v>20</v>
      </c>
    </row>
    <row r="868" spans="1:13" x14ac:dyDescent="0.35">
      <c r="A868" t="s">
        <v>112</v>
      </c>
      <c r="B868" t="s">
        <v>12</v>
      </c>
      <c r="C868" s="3" t="s">
        <v>26</v>
      </c>
      <c r="D868" s="4">
        <v>35940</v>
      </c>
      <c r="E868" s="2" t="s">
        <v>9</v>
      </c>
      <c r="F868" s="2" t="s">
        <v>23</v>
      </c>
      <c r="G868" s="15">
        <f>VLOOKUP(C868,'Bonus Rules'!B:G,3,FALSE)</f>
        <v>1.2999999999999999E-2</v>
      </c>
      <c r="H868" s="15">
        <f>VLOOKUP(C868,'Bonus Rules'!B:G,3,)</f>
        <v>1.2999999999999999E-2</v>
      </c>
      <c r="J868" s="10">
        <f t="shared" si="40"/>
        <v>431280</v>
      </c>
      <c r="K868" s="10">
        <f t="shared" si="41"/>
        <v>5606.6399999999994</v>
      </c>
      <c r="L868" s="18">
        <f t="shared" si="42"/>
        <v>436886.64</v>
      </c>
      <c r="M868" s="2" t="s">
        <v>9</v>
      </c>
    </row>
    <row r="869" spans="1:13" x14ac:dyDescent="0.35">
      <c r="A869" t="s">
        <v>251</v>
      </c>
      <c r="B869" t="s">
        <v>12</v>
      </c>
      <c r="C869" s="3" t="s">
        <v>8</v>
      </c>
      <c r="D869" s="4">
        <v>35930</v>
      </c>
      <c r="E869" s="2" t="s">
        <v>16</v>
      </c>
      <c r="F869" s="2" t="s">
        <v>27</v>
      </c>
      <c r="G869" s="15">
        <f>VLOOKUP(C869,'Bonus Rules'!B:G,4,FALSE)</f>
        <v>2.1000000000000001E-2</v>
      </c>
      <c r="H869" s="15">
        <f>VLOOKUP(C869,'Bonus Rules'!B:G,4,)</f>
        <v>2.1000000000000001E-2</v>
      </c>
      <c r="J869" s="10">
        <f t="shared" si="40"/>
        <v>431160</v>
      </c>
      <c r="K869" s="10">
        <f t="shared" si="41"/>
        <v>9054.36</v>
      </c>
      <c r="L869" s="18">
        <f t="shared" si="42"/>
        <v>440214.36</v>
      </c>
      <c r="M869" s="2" t="s">
        <v>16</v>
      </c>
    </row>
    <row r="870" spans="1:13" x14ac:dyDescent="0.35">
      <c r="A870" t="s">
        <v>130</v>
      </c>
      <c r="B870" t="s">
        <v>7</v>
      </c>
      <c r="C870" s="3" t="s">
        <v>36</v>
      </c>
      <c r="D870" s="4">
        <v>35830</v>
      </c>
      <c r="E870" s="2" t="s">
        <v>20</v>
      </c>
      <c r="F870" s="2" t="s">
        <v>27</v>
      </c>
      <c r="G870" s="15">
        <f>VLOOKUP(C870,'Bonus Rules'!B:G,4,FALSE)</f>
        <v>3.2000000000000001E-2</v>
      </c>
      <c r="H870" s="15">
        <f>VLOOKUP(C870,'Bonus Rules'!B:G,4,)</f>
        <v>3.2000000000000001E-2</v>
      </c>
      <c r="J870" s="10">
        <f t="shared" si="40"/>
        <v>429960</v>
      </c>
      <c r="K870" s="10">
        <f t="shared" si="41"/>
        <v>13758.720000000001</v>
      </c>
      <c r="L870" s="18">
        <f t="shared" si="42"/>
        <v>443718.72</v>
      </c>
      <c r="M870" s="2" t="s">
        <v>20</v>
      </c>
    </row>
    <row r="871" spans="1:13" x14ac:dyDescent="0.35">
      <c r="A871" t="s">
        <v>725</v>
      </c>
      <c r="B871" t="s">
        <v>12</v>
      </c>
      <c r="C871" s="3" t="s">
        <v>22</v>
      </c>
      <c r="D871" s="4">
        <v>35830</v>
      </c>
      <c r="E871" s="2" t="s">
        <v>20</v>
      </c>
      <c r="F871" s="2" t="s">
        <v>27</v>
      </c>
      <c r="G871" s="15">
        <f>VLOOKUP(C871,'Bonus Rules'!B:G,4,FALSE)</f>
        <v>2.8000000000000001E-2</v>
      </c>
      <c r="H871" s="15">
        <f>VLOOKUP(C871,'Bonus Rules'!B:G,4,)</f>
        <v>2.8000000000000001E-2</v>
      </c>
      <c r="J871" s="10">
        <f t="shared" si="40"/>
        <v>429960</v>
      </c>
      <c r="K871" s="10">
        <f t="shared" si="41"/>
        <v>12038.880000000001</v>
      </c>
      <c r="L871" s="18">
        <f t="shared" si="42"/>
        <v>441998.88</v>
      </c>
      <c r="M871" s="2" t="s">
        <v>20</v>
      </c>
    </row>
    <row r="872" spans="1:13" x14ac:dyDescent="0.35">
      <c r="A872" t="s">
        <v>587</v>
      </c>
      <c r="B872" t="s">
        <v>7</v>
      </c>
      <c r="C872" s="3" t="s">
        <v>8</v>
      </c>
      <c r="D872" s="4">
        <v>35740</v>
      </c>
      <c r="E872" s="2" t="s">
        <v>20</v>
      </c>
      <c r="F872" s="2" t="s">
        <v>14</v>
      </c>
      <c r="G872" s="15">
        <f>VLOOKUP(C872,'Bonus Rules'!B:G,5,FALSE)</f>
        <v>5.0999999999999997E-2</v>
      </c>
      <c r="H872" s="15">
        <f>VLOOKUP(C872,'Bonus Rules'!B:G,5,)</f>
        <v>5.0999999999999997E-2</v>
      </c>
      <c r="J872" s="10">
        <f t="shared" si="40"/>
        <v>428880</v>
      </c>
      <c r="K872" s="10">
        <f t="shared" si="41"/>
        <v>21872.879999999997</v>
      </c>
      <c r="L872" s="18">
        <f t="shared" si="42"/>
        <v>450752.88</v>
      </c>
      <c r="M872" s="2" t="s">
        <v>20</v>
      </c>
    </row>
    <row r="873" spans="1:13" x14ac:dyDescent="0.35">
      <c r="A873" t="s">
        <v>739</v>
      </c>
      <c r="B873" t="s">
        <v>12</v>
      </c>
      <c r="C873" s="3" t="s">
        <v>26</v>
      </c>
      <c r="D873" s="4">
        <v>35670</v>
      </c>
      <c r="E873" s="2" t="s">
        <v>20</v>
      </c>
      <c r="F873" s="2" t="s">
        <v>27</v>
      </c>
      <c r="G873" s="15">
        <f>VLOOKUP(C873,'Bonus Rules'!B:G,4,FALSE)</f>
        <v>2.7E-2</v>
      </c>
      <c r="H873" s="15">
        <f>VLOOKUP(C873,'Bonus Rules'!B:G,4,)</f>
        <v>2.7E-2</v>
      </c>
      <c r="J873" s="10">
        <f t="shared" si="40"/>
        <v>428040</v>
      </c>
      <c r="K873" s="10">
        <f t="shared" si="41"/>
        <v>11557.08</v>
      </c>
      <c r="L873" s="18">
        <f t="shared" si="42"/>
        <v>439597.08</v>
      </c>
      <c r="M873" s="2" t="s">
        <v>20</v>
      </c>
    </row>
    <row r="874" spans="1:13" x14ac:dyDescent="0.35">
      <c r="A874" t="s">
        <v>552</v>
      </c>
      <c r="B874" t="s">
        <v>12</v>
      </c>
      <c r="C874" s="3" t="s">
        <v>52</v>
      </c>
      <c r="D874" s="4">
        <v>35440</v>
      </c>
      <c r="E874" s="2" t="s">
        <v>16</v>
      </c>
      <c r="F874" s="2" t="s">
        <v>14</v>
      </c>
      <c r="G874" s="15">
        <f>VLOOKUP(C874,'Bonus Rules'!B:G,5,FALSE)</f>
        <v>5.8000000000000003E-2</v>
      </c>
      <c r="H874" s="15">
        <f>VLOOKUP(C874,'Bonus Rules'!B:G,5,)</f>
        <v>5.8000000000000003E-2</v>
      </c>
      <c r="J874" s="10">
        <f t="shared" si="40"/>
        <v>425280</v>
      </c>
      <c r="K874" s="10">
        <f t="shared" si="41"/>
        <v>24666.240000000002</v>
      </c>
      <c r="L874" s="18">
        <f t="shared" si="42"/>
        <v>449946.24</v>
      </c>
      <c r="M874" s="2" t="s">
        <v>16</v>
      </c>
    </row>
    <row r="875" spans="1:13" x14ac:dyDescent="0.35">
      <c r="A875" t="s">
        <v>871</v>
      </c>
      <c r="B875" t="s">
        <v>7</v>
      </c>
      <c r="C875" s="3" t="s">
        <v>36</v>
      </c>
      <c r="D875" s="4">
        <v>35010</v>
      </c>
      <c r="E875" s="2" t="s">
        <v>20</v>
      </c>
      <c r="F875" s="2" t="s">
        <v>27</v>
      </c>
      <c r="G875" s="15">
        <f>VLOOKUP(C875,'Bonus Rules'!B:G,4,FALSE)</f>
        <v>3.2000000000000001E-2</v>
      </c>
      <c r="H875" s="15">
        <f>VLOOKUP(C875,'Bonus Rules'!B:G,4,)</f>
        <v>3.2000000000000001E-2</v>
      </c>
      <c r="J875" s="10">
        <f t="shared" si="40"/>
        <v>420120</v>
      </c>
      <c r="K875" s="10">
        <f t="shared" si="41"/>
        <v>13443.84</v>
      </c>
      <c r="L875" s="18">
        <f t="shared" si="42"/>
        <v>433563.84</v>
      </c>
      <c r="M875" s="2" t="s">
        <v>20</v>
      </c>
    </row>
    <row r="876" spans="1:13" x14ac:dyDescent="0.35">
      <c r="A876" t="s">
        <v>349</v>
      </c>
      <c r="B876" t="s">
        <v>12</v>
      </c>
      <c r="C876" s="3" t="s">
        <v>13</v>
      </c>
      <c r="D876" s="4">
        <v>34980</v>
      </c>
      <c r="E876" s="2" t="s">
        <v>9</v>
      </c>
      <c r="F876" s="2" t="s">
        <v>14</v>
      </c>
      <c r="G876" s="15">
        <f>VLOOKUP(C876,'Bonus Rules'!B:G,5,FALSE)</f>
        <v>4.2999999999999997E-2</v>
      </c>
      <c r="H876" s="15">
        <f>VLOOKUP(C876,'Bonus Rules'!B:G,5,)</f>
        <v>4.2999999999999997E-2</v>
      </c>
      <c r="J876" s="10">
        <f t="shared" si="40"/>
        <v>419760</v>
      </c>
      <c r="K876" s="10">
        <f t="shared" si="41"/>
        <v>18049.68</v>
      </c>
      <c r="L876" s="18">
        <f t="shared" si="42"/>
        <v>437809.68</v>
      </c>
      <c r="M876" s="2" t="s">
        <v>9</v>
      </c>
    </row>
    <row r="877" spans="1:13" x14ac:dyDescent="0.35">
      <c r="A877" t="s">
        <v>157</v>
      </c>
      <c r="B877" t="s">
        <v>12</v>
      </c>
      <c r="C877" s="3" t="s">
        <v>26</v>
      </c>
      <c r="D877" s="4">
        <v>34830</v>
      </c>
      <c r="E877" s="2" t="s">
        <v>20</v>
      </c>
      <c r="F877" s="2" t="s">
        <v>27</v>
      </c>
      <c r="G877" s="15">
        <f>VLOOKUP(C877,'Bonus Rules'!B:G,4,FALSE)</f>
        <v>2.7E-2</v>
      </c>
      <c r="H877" s="15">
        <f>VLOOKUP(C877,'Bonus Rules'!B:G,4,)</f>
        <v>2.7E-2</v>
      </c>
      <c r="J877" s="10">
        <f t="shared" si="40"/>
        <v>417960</v>
      </c>
      <c r="K877" s="10">
        <f t="shared" si="41"/>
        <v>11284.92</v>
      </c>
      <c r="L877" s="18">
        <f t="shared" si="42"/>
        <v>429244.92</v>
      </c>
      <c r="M877" s="2" t="s">
        <v>20</v>
      </c>
    </row>
    <row r="878" spans="1:13" x14ac:dyDescent="0.35">
      <c r="A878" t="s">
        <v>610</v>
      </c>
      <c r="B878" t="s">
        <v>7</v>
      </c>
      <c r="C878" s="3" t="s">
        <v>26</v>
      </c>
      <c r="D878" s="4">
        <v>34650</v>
      </c>
      <c r="E878" s="2" t="s">
        <v>16</v>
      </c>
      <c r="F878" s="2" t="s">
        <v>27</v>
      </c>
      <c r="G878" s="15">
        <f>VLOOKUP(C878,'Bonus Rules'!B:G,4,FALSE)</f>
        <v>2.7E-2</v>
      </c>
      <c r="H878" s="15">
        <f>VLOOKUP(C878,'Bonus Rules'!B:G,4,)</f>
        <v>2.7E-2</v>
      </c>
      <c r="J878" s="10">
        <f t="shared" si="40"/>
        <v>415800</v>
      </c>
      <c r="K878" s="10">
        <f t="shared" si="41"/>
        <v>11226.6</v>
      </c>
      <c r="L878" s="18">
        <f t="shared" si="42"/>
        <v>427026.6</v>
      </c>
      <c r="M878" s="2" t="s">
        <v>16</v>
      </c>
    </row>
    <row r="879" spans="1:13" x14ac:dyDescent="0.35">
      <c r="A879" t="s">
        <v>593</v>
      </c>
      <c r="B879" t="s">
        <v>984</v>
      </c>
      <c r="C879" s="3" t="s">
        <v>13</v>
      </c>
      <c r="D879" s="4">
        <v>34620</v>
      </c>
      <c r="E879" s="2" t="s">
        <v>20</v>
      </c>
      <c r="F879" s="2" t="s">
        <v>10</v>
      </c>
      <c r="G879" s="15">
        <f>VLOOKUP(C879,'Bonus Rules'!B:G,6,FALSE)</f>
        <v>6.0999999999999999E-2</v>
      </c>
      <c r="H879" s="15">
        <f>VLOOKUP(C879,'Bonus Rules'!B:G,6,)</f>
        <v>6.0999999999999999E-2</v>
      </c>
      <c r="J879" s="10">
        <f t="shared" si="40"/>
        <v>415440</v>
      </c>
      <c r="K879" s="10">
        <f t="shared" si="41"/>
        <v>25341.84</v>
      </c>
      <c r="L879" s="18">
        <f t="shared" si="42"/>
        <v>440781.84</v>
      </c>
      <c r="M879" s="2" t="s">
        <v>20</v>
      </c>
    </row>
    <row r="880" spans="1:13" x14ac:dyDescent="0.35">
      <c r="A880" t="s">
        <v>376</v>
      </c>
      <c r="B880" t="s">
        <v>12</v>
      </c>
      <c r="C880" s="3" t="s">
        <v>33</v>
      </c>
      <c r="D880" s="4">
        <v>34500</v>
      </c>
      <c r="E880" s="2" t="s">
        <v>16</v>
      </c>
      <c r="F880" s="2" t="s">
        <v>17</v>
      </c>
      <c r="G880" s="15">
        <v>0</v>
      </c>
      <c r="H880" s="15">
        <v>0</v>
      </c>
      <c r="J880" s="10">
        <f t="shared" si="40"/>
        <v>414000</v>
      </c>
      <c r="K880" s="10">
        <f t="shared" si="41"/>
        <v>0</v>
      </c>
      <c r="L880" s="18">
        <f t="shared" si="42"/>
        <v>414000</v>
      </c>
      <c r="M880" s="2" t="s">
        <v>16</v>
      </c>
    </row>
    <row r="881" spans="1:13" x14ac:dyDescent="0.35">
      <c r="A881" t="s">
        <v>311</v>
      </c>
      <c r="B881" t="s">
        <v>12</v>
      </c>
      <c r="C881" s="3" t="s">
        <v>36</v>
      </c>
      <c r="D881" s="4">
        <v>34470</v>
      </c>
      <c r="E881" s="2" t="s">
        <v>16</v>
      </c>
      <c r="F881" s="2" t="s">
        <v>14</v>
      </c>
      <c r="G881" s="15">
        <f>VLOOKUP(C881,'Bonus Rules'!B:G,5,FALSE)</f>
        <v>4.1000000000000002E-2</v>
      </c>
      <c r="H881" s="15">
        <f>VLOOKUP(C881,'Bonus Rules'!B:G,5,)</f>
        <v>4.1000000000000002E-2</v>
      </c>
      <c r="J881" s="10">
        <f t="shared" si="40"/>
        <v>413640</v>
      </c>
      <c r="K881" s="10">
        <f t="shared" si="41"/>
        <v>16959.240000000002</v>
      </c>
      <c r="L881" s="18">
        <f t="shared" si="42"/>
        <v>430599.24</v>
      </c>
      <c r="M881" s="2" t="s">
        <v>16</v>
      </c>
    </row>
    <row r="882" spans="1:13" x14ac:dyDescent="0.35">
      <c r="A882" t="s">
        <v>110</v>
      </c>
      <c r="B882" t="s">
        <v>7</v>
      </c>
      <c r="C882" s="3" t="s">
        <v>52</v>
      </c>
      <c r="D882" s="4">
        <v>34080</v>
      </c>
      <c r="E882" s="2" t="s">
        <v>20</v>
      </c>
      <c r="F882" s="2" t="s">
        <v>17</v>
      </c>
      <c r="G882" s="15">
        <v>0</v>
      </c>
      <c r="H882" s="15">
        <v>0</v>
      </c>
      <c r="J882" s="10">
        <f t="shared" si="40"/>
        <v>408960</v>
      </c>
      <c r="K882" s="10">
        <f t="shared" si="41"/>
        <v>0</v>
      </c>
      <c r="L882" s="18">
        <f t="shared" si="42"/>
        <v>408960</v>
      </c>
      <c r="M882" s="2" t="s">
        <v>20</v>
      </c>
    </row>
    <row r="883" spans="1:13" x14ac:dyDescent="0.35">
      <c r="A883" t="s">
        <v>934</v>
      </c>
      <c r="B883" t="s">
        <v>12</v>
      </c>
      <c r="C883" s="3" t="s">
        <v>26</v>
      </c>
      <c r="D883" s="4">
        <v>33960</v>
      </c>
      <c r="E883" s="2" t="s">
        <v>9</v>
      </c>
      <c r="F883" s="2" t="s">
        <v>17</v>
      </c>
      <c r="G883" s="15">
        <v>0</v>
      </c>
      <c r="H883" s="15">
        <v>0</v>
      </c>
      <c r="J883" s="10">
        <f t="shared" si="40"/>
        <v>407520</v>
      </c>
      <c r="K883" s="10">
        <f t="shared" si="41"/>
        <v>0</v>
      </c>
      <c r="L883" s="18">
        <f t="shared" si="42"/>
        <v>407520</v>
      </c>
      <c r="M883" s="2" t="s">
        <v>9</v>
      </c>
    </row>
    <row r="884" spans="1:13" x14ac:dyDescent="0.35">
      <c r="A884" t="s">
        <v>697</v>
      </c>
      <c r="B884" t="s">
        <v>12</v>
      </c>
      <c r="C884" s="3" t="s">
        <v>41</v>
      </c>
      <c r="D884" s="4">
        <v>33920</v>
      </c>
      <c r="E884" s="2" t="s">
        <v>20</v>
      </c>
      <c r="F884" s="2" t="s">
        <v>27</v>
      </c>
      <c r="G884" s="15">
        <f>VLOOKUP(C884,'Bonus Rules'!B:G,4,FALSE)</f>
        <v>0.04</v>
      </c>
      <c r="H884" s="15">
        <f>VLOOKUP(C884,'Bonus Rules'!B:G,4,)</f>
        <v>0.04</v>
      </c>
      <c r="J884" s="10">
        <f t="shared" si="40"/>
        <v>407040</v>
      </c>
      <c r="K884" s="10">
        <f t="shared" si="41"/>
        <v>16281.6</v>
      </c>
      <c r="L884" s="18">
        <f t="shared" si="42"/>
        <v>423321.59999999998</v>
      </c>
      <c r="M884" s="2" t="s">
        <v>20</v>
      </c>
    </row>
    <row r="885" spans="1:13" x14ac:dyDescent="0.35">
      <c r="A885" t="s">
        <v>631</v>
      </c>
      <c r="B885" t="s">
        <v>7</v>
      </c>
      <c r="C885" s="3" t="s">
        <v>8</v>
      </c>
      <c r="D885" s="4">
        <v>33890</v>
      </c>
      <c r="E885" s="2" t="s">
        <v>16</v>
      </c>
      <c r="F885" s="2" t="s">
        <v>27</v>
      </c>
      <c r="G885" s="15">
        <f>VLOOKUP(C885,'Bonus Rules'!B:G,4,FALSE)</f>
        <v>2.1000000000000001E-2</v>
      </c>
      <c r="H885" s="15">
        <f>VLOOKUP(C885,'Bonus Rules'!B:G,4,)</f>
        <v>2.1000000000000001E-2</v>
      </c>
      <c r="J885" s="10">
        <f t="shared" si="40"/>
        <v>406680</v>
      </c>
      <c r="K885" s="10">
        <f t="shared" si="41"/>
        <v>8540.2800000000007</v>
      </c>
      <c r="L885" s="18">
        <f t="shared" si="42"/>
        <v>415220.28</v>
      </c>
      <c r="M885" s="2" t="s">
        <v>16</v>
      </c>
    </row>
    <row r="886" spans="1:13" x14ac:dyDescent="0.35">
      <c r="A886" t="s">
        <v>782</v>
      </c>
      <c r="B886" t="s">
        <v>7</v>
      </c>
      <c r="C886" s="3" t="s">
        <v>41</v>
      </c>
      <c r="D886" s="4">
        <v>33840</v>
      </c>
      <c r="E886" s="2" t="s">
        <v>9</v>
      </c>
      <c r="F886" s="2" t="s">
        <v>17</v>
      </c>
      <c r="G886" s="15">
        <v>0</v>
      </c>
      <c r="H886" s="15">
        <v>0</v>
      </c>
      <c r="J886" s="10">
        <f t="shared" si="40"/>
        <v>406080</v>
      </c>
      <c r="K886" s="10">
        <f t="shared" si="41"/>
        <v>0</v>
      </c>
      <c r="L886" s="18">
        <f t="shared" si="42"/>
        <v>406080</v>
      </c>
      <c r="M886" s="2" t="s">
        <v>9</v>
      </c>
    </row>
    <row r="887" spans="1:13" x14ac:dyDescent="0.35">
      <c r="A887" t="s">
        <v>669</v>
      </c>
      <c r="B887" t="s">
        <v>12</v>
      </c>
      <c r="C887" s="3" t="s">
        <v>26</v>
      </c>
      <c r="D887" s="4">
        <v>33800</v>
      </c>
      <c r="E887" s="2" t="s">
        <v>16</v>
      </c>
      <c r="F887" s="2" t="s">
        <v>27</v>
      </c>
      <c r="G887" s="15">
        <f>VLOOKUP(C887,'Bonus Rules'!B:G,4,FALSE)</f>
        <v>2.7E-2</v>
      </c>
      <c r="H887" s="15">
        <f>VLOOKUP(C887,'Bonus Rules'!B:G,4,)</f>
        <v>2.7E-2</v>
      </c>
      <c r="J887" s="10">
        <f t="shared" si="40"/>
        <v>405600</v>
      </c>
      <c r="K887" s="10">
        <f t="shared" si="41"/>
        <v>10951.2</v>
      </c>
      <c r="L887" s="18">
        <f t="shared" si="42"/>
        <v>416551.2</v>
      </c>
      <c r="M887" s="2" t="s">
        <v>16</v>
      </c>
    </row>
    <row r="888" spans="1:13" x14ac:dyDescent="0.35">
      <c r="A888" t="s">
        <v>599</v>
      </c>
      <c r="B888" t="s">
        <v>12</v>
      </c>
      <c r="C888" s="3" t="s">
        <v>52</v>
      </c>
      <c r="D888" s="4">
        <v>33760</v>
      </c>
      <c r="E888" s="2" t="s">
        <v>16</v>
      </c>
      <c r="F888" s="2" t="s">
        <v>27</v>
      </c>
      <c r="G888" s="15">
        <f>VLOOKUP(C888,'Bonus Rules'!B:G,4,FALSE)</f>
        <v>0.02</v>
      </c>
      <c r="H888" s="15">
        <f>VLOOKUP(C888,'Bonus Rules'!B:G,4,)</f>
        <v>0.02</v>
      </c>
      <c r="J888" s="10">
        <f t="shared" si="40"/>
        <v>405120</v>
      </c>
      <c r="K888" s="10">
        <f t="shared" si="41"/>
        <v>8102.4000000000005</v>
      </c>
      <c r="L888" s="18">
        <f t="shared" si="42"/>
        <v>413222.40000000002</v>
      </c>
      <c r="M888" s="2" t="s">
        <v>16</v>
      </c>
    </row>
    <row r="889" spans="1:13" x14ac:dyDescent="0.35">
      <c r="A889" t="s">
        <v>513</v>
      </c>
      <c r="B889" t="s">
        <v>12</v>
      </c>
      <c r="C889" s="3" t="s">
        <v>33</v>
      </c>
      <c r="D889" s="4">
        <v>33630</v>
      </c>
      <c r="E889" s="2" t="s">
        <v>16</v>
      </c>
      <c r="F889" s="2" t="s">
        <v>23</v>
      </c>
      <c r="G889" s="15">
        <f>VLOOKUP(C889,'Bonus Rules'!B:G,3,FALSE)</f>
        <v>1.7999999999999999E-2</v>
      </c>
      <c r="H889" s="15">
        <f>VLOOKUP(C889,'Bonus Rules'!B:G,3,)</f>
        <v>1.7999999999999999E-2</v>
      </c>
      <c r="J889" s="10">
        <f t="shared" si="40"/>
        <v>403560</v>
      </c>
      <c r="K889" s="10">
        <f t="shared" si="41"/>
        <v>7264.079999999999</v>
      </c>
      <c r="L889" s="18">
        <f t="shared" si="42"/>
        <v>410824.08</v>
      </c>
      <c r="M889" s="2" t="s">
        <v>16</v>
      </c>
    </row>
    <row r="890" spans="1:13" x14ac:dyDescent="0.35">
      <c r="A890" t="s">
        <v>630</v>
      </c>
      <c r="B890" t="s">
        <v>7</v>
      </c>
      <c r="C890" s="3" t="s">
        <v>8</v>
      </c>
      <c r="D890" s="4">
        <v>33560</v>
      </c>
      <c r="E890" s="2" t="s">
        <v>20</v>
      </c>
      <c r="F890" s="2" t="s">
        <v>27</v>
      </c>
      <c r="G890" s="15">
        <f>VLOOKUP(C890,'Bonus Rules'!B:G,4,FALSE)</f>
        <v>2.1000000000000001E-2</v>
      </c>
      <c r="H890" s="15">
        <f>VLOOKUP(C890,'Bonus Rules'!B:G,4,)</f>
        <v>2.1000000000000001E-2</v>
      </c>
      <c r="J890" s="10">
        <f t="shared" si="40"/>
        <v>402720</v>
      </c>
      <c r="K890" s="10">
        <f t="shared" si="41"/>
        <v>8457.1200000000008</v>
      </c>
      <c r="L890" s="18">
        <f t="shared" si="42"/>
        <v>411177.12</v>
      </c>
      <c r="M890" s="2" t="s">
        <v>20</v>
      </c>
    </row>
    <row r="891" spans="1:13" x14ac:dyDescent="0.35">
      <c r="A891" t="s">
        <v>848</v>
      </c>
      <c r="B891" t="s">
        <v>7</v>
      </c>
      <c r="C891" s="3" t="s">
        <v>19</v>
      </c>
      <c r="D891" s="4">
        <v>33410</v>
      </c>
      <c r="E891" s="2" t="s">
        <v>20</v>
      </c>
      <c r="F891" s="2" t="s">
        <v>27</v>
      </c>
      <c r="G891" s="15">
        <f>VLOOKUP(C891,'Bonus Rules'!B:G,4,FALSE)</f>
        <v>2.1000000000000001E-2</v>
      </c>
      <c r="H891" s="15">
        <f>VLOOKUP(C891,'Bonus Rules'!B:G,4,)</f>
        <v>2.1000000000000001E-2</v>
      </c>
      <c r="J891" s="10">
        <f t="shared" si="40"/>
        <v>400920</v>
      </c>
      <c r="K891" s="10">
        <f t="shared" si="41"/>
        <v>8419.32</v>
      </c>
      <c r="L891" s="18">
        <f t="shared" si="42"/>
        <v>409339.32</v>
      </c>
      <c r="M891" s="2" t="s">
        <v>20</v>
      </c>
    </row>
    <row r="892" spans="1:13" x14ac:dyDescent="0.35">
      <c r="A892" t="s">
        <v>387</v>
      </c>
      <c r="B892" t="s">
        <v>12</v>
      </c>
      <c r="C892" s="3" t="s">
        <v>22</v>
      </c>
      <c r="D892" s="4">
        <v>33050</v>
      </c>
      <c r="E892" s="2" t="s">
        <v>16</v>
      </c>
      <c r="F892" s="2" t="s">
        <v>27</v>
      </c>
      <c r="G892" s="15">
        <f>VLOOKUP(C892,'Bonus Rules'!B:G,4,FALSE)</f>
        <v>2.8000000000000001E-2</v>
      </c>
      <c r="H892" s="15">
        <f>VLOOKUP(C892,'Bonus Rules'!B:G,4,)</f>
        <v>2.8000000000000001E-2</v>
      </c>
      <c r="J892" s="10">
        <f t="shared" si="40"/>
        <v>396600</v>
      </c>
      <c r="K892" s="10">
        <f t="shared" si="41"/>
        <v>11104.800000000001</v>
      </c>
      <c r="L892" s="18">
        <f t="shared" si="42"/>
        <v>407704.8</v>
      </c>
      <c r="M892" s="2" t="s">
        <v>16</v>
      </c>
    </row>
    <row r="893" spans="1:13" x14ac:dyDescent="0.35">
      <c r="A893" t="s">
        <v>582</v>
      </c>
      <c r="B893" t="s">
        <v>12</v>
      </c>
      <c r="C893" s="3" t="s">
        <v>33</v>
      </c>
      <c r="D893" s="4">
        <v>33030</v>
      </c>
      <c r="E893" s="2" t="s">
        <v>9</v>
      </c>
      <c r="F893" s="2" t="s">
        <v>14</v>
      </c>
      <c r="G893" s="15">
        <f>VLOOKUP(C893,'Bonus Rules'!B:G,5,FALSE)</f>
        <v>0.05</v>
      </c>
      <c r="H893" s="15">
        <f>VLOOKUP(C893,'Bonus Rules'!B:G,5,)</f>
        <v>0.05</v>
      </c>
      <c r="J893" s="10">
        <f t="shared" si="40"/>
        <v>396360</v>
      </c>
      <c r="K893" s="10">
        <f t="shared" si="41"/>
        <v>19818</v>
      </c>
      <c r="L893" s="18">
        <f t="shared" si="42"/>
        <v>416178</v>
      </c>
      <c r="M893" s="2" t="s">
        <v>9</v>
      </c>
    </row>
    <row r="894" spans="1:13" x14ac:dyDescent="0.35">
      <c r="A894" t="s">
        <v>758</v>
      </c>
      <c r="B894" t="s">
        <v>7</v>
      </c>
      <c r="C894" s="3" t="s">
        <v>19</v>
      </c>
      <c r="D894" s="4">
        <v>32980</v>
      </c>
      <c r="E894" s="2" t="s">
        <v>9</v>
      </c>
      <c r="F894" s="2" t="s">
        <v>17</v>
      </c>
      <c r="G894" s="15">
        <v>0</v>
      </c>
      <c r="H894" s="15">
        <v>0</v>
      </c>
      <c r="J894" s="10">
        <f t="shared" si="40"/>
        <v>395760</v>
      </c>
      <c r="K894" s="10">
        <f t="shared" si="41"/>
        <v>0</v>
      </c>
      <c r="L894" s="18">
        <f t="shared" si="42"/>
        <v>395760</v>
      </c>
      <c r="M894" s="2" t="s">
        <v>9</v>
      </c>
    </row>
    <row r="895" spans="1:13" x14ac:dyDescent="0.35">
      <c r="A895" t="s">
        <v>627</v>
      </c>
      <c r="B895" t="s">
        <v>7</v>
      </c>
      <c r="C895" s="3" t="s">
        <v>13</v>
      </c>
      <c r="D895" s="4">
        <v>32810</v>
      </c>
      <c r="E895" s="2" t="s">
        <v>20</v>
      </c>
      <c r="F895" s="2" t="s">
        <v>27</v>
      </c>
      <c r="G895" s="15">
        <f>VLOOKUP(C895,'Bonus Rules'!B:G,4,FALSE)</f>
        <v>3.5000000000000003E-2</v>
      </c>
      <c r="H895" s="15">
        <f>VLOOKUP(C895,'Bonus Rules'!B:G,4,)</f>
        <v>3.5000000000000003E-2</v>
      </c>
      <c r="J895" s="10">
        <f t="shared" si="40"/>
        <v>393720</v>
      </c>
      <c r="K895" s="10">
        <f t="shared" si="41"/>
        <v>13780.2</v>
      </c>
      <c r="L895" s="18">
        <f t="shared" si="42"/>
        <v>407500.2</v>
      </c>
      <c r="M895" s="2" t="s">
        <v>20</v>
      </c>
    </row>
    <row r="896" spans="1:13" x14ac:dyDescent="0.35">
      <c r="A896" t="s">
        <v>682</v>
      </c>
      <c r="B896" t="s">
        <v>12</v>
      </c>
      <c r="C896" s="3" t="s">
        <v>13</v>
      </c>
      <c r="D896" s="4">
        <v>32720</v>
      </c>
      <c r="E896" s="2" t="s">
        <v>20</v>
      </c>
      <c r="F896" s="2" t="s">
        <v>27</v>
      </c>
      <c r="G896" s="15">
        <f>VLOOKUP(C896,'Bonus Rules'!B:G,4,FALSE)</f>
        <v>3.5000000000000003E-2</v>
      </c>
      <c r="H896" s="15">
        <f>VLOOKUP(C896,'Bonus Rules'!B:G,4,)</f>
        <v>3.5000000000000003E-2</v>
      </c>
      <c r="J896" s="10">
        <f t="shared" si="40"/>
        <v>392640</v>
      </c>
      <c r="K896" s="10">
        <f t="shared" si="41"/>
        <v>13742.400000000001</v>
      </c>
      <c r="L896" s="18">
        <f t="shared" si="42"/>
        <v>406382.4</v>
      </c>
      <c r="M896" s="2" t="s">
        <v>20</v>
      </c>
    </row>
    <row r="897" spans="1:13" x14ac:dyDescent="0.35">
      <c r="A897" t="s">
        <v>229</v>
      </c>
      <c r="B897" t="s">
        <v>7</v>
      </c>
      <c r="C897" s="3" t="s">
        <v>65</v>
      </c>
      <c r="D897" s="4">
        <v>32620</v>
      </c>
      <c r="E897" s="2" t="s">
        <v>20</v>
      </c>
      <c r="F897" s="2" t="s">
        <v>14</v>
      </c>
      <c r="G897" s="15">
        <f>VLOOKUP(C897,'Bonus Rules'!B:G,5,FALSE)</f>
        <v>5.8000000000000003E-2</v>
      </c>
      <c r="H897" s="15">
        <f>VLOOKUP(C897,'Bonus Rules'!B:G,5,)</f>
        <v>5.8000000000000003E-2</v>
      </c>
      <c r="J897" s="10">
        <f t="shared" si="40"/>
        <v>391440</v>
      </c>
      <c r="K897" s="10">
        <f t="shared" si="41"/>
        <v>22703.52</v>
      </c>
      <c r="L897" s="18">
        <f t="shared" si="42"/>
        <v>414143.52</v>
      </c>
      <c r="M897" s="2" t="s">
        <v>20</v>
      </c>
    </row>
    <row r="898" spans="1:13" x14ac:dyDescent="0.35">
      <c r="A898" t="s">
        <v>299</v>
      </c>
      <c r="B898" t="s">
        <v>7</v>
      </c>
      <c r="C898" s="3" t="s">
        <v>13</v>
      </c>
      <c r="D898" s="4">
        <v>32500</v>
      </c>
      <c r="E898" s="2" t="s">
        <v>16</v>
      </c>
      <c r="F898" s="2" t="s">
        <v>23</v>
      </c>
      <c r="G898" s="15">
        <f>VLOOKUP(C898,'Bonus Rules'!B:G,3,FALSE)</f>
        <v>1.0999999999999999E-2</v>
      </c>
      <c r="H898" s="15">
        <f>VLOOKUP(C898,'Bonus Rules'!B:G,3,)</f>
        <v>1.0999999999999999E-2</v>
      </c>
      <c r="J898" s="10">
        <f t="shared" si="40"/>
        <v>390000</v>
      </c>
      <c r="K898" s="10">
        <f t="shared" si="41"/>
        <v>4290</v>
      </c>
      <c r="L898" s="18">
        <f t="shared" si="42"/>
        <v>394290</v>
      </c>
      <c r="M898" s="2" t="s">
        <v>16</v>
      </c>
    </row>
    <row r="899" spans="1:13" x14ac:dyDescent="0.35">
      <c r="A899" t="s">
        <v>944</v>
      </c>
      <c r="B899" t="s">
        <v>12</v>
      </c>
      <c r="C899" s="3" t="s">
        <v>19</v>
      </c>
      <c r="D899" s="4">
        <v>32500</v>
      </c>
      <c r="E899" s="2" t="s">
        <v>9</v>
      </c>
      <c r="F899" s="2" t="s">
        <v>27</v>
      </c>
      <c r="G899" s="15">
        <f>VLOOKUP(C899,'Bonus Rules'!B:G,4,FALSE)</f>
        <v>2.1000000000000001E-2</v>
      </c>
      <c r="H899" s="15">
        <f>VLOOKUP(C899,'Bonus Rules'!B:G,4,)</f>
        <v>2.1000000000000001E-2</v>
      </c>
      <c r="J899" s="10">
        <f t="shared" ref="J899:J930" si="43">D899*12</f>
        <v>390000</v>
      </c>
      <c r="K899" s="10">
        <f t="shared" ref="K899:K947" si="44">J899*G899</f>
        <v>8190.0000000000009</v>
      </c>
      <c r="L899" s="18">
        <f t="shared" ref="L899:L947" si="45">J899+K899</f>
        <v>398190</v>
      </c>
      <c r="M899" s="2" t="s">
        <v>9</v>
      </c>
    </row>
    <row r="900" spans="1:13" x14ac:dyDescent="0.35">
      <c r="A900" t="s">
        <v>826</v>
      </c>
      <c r="B900" t="s">
        <v>12</v>
      </c>
      <c r="C900" s="3" t="s">
        <v>30</v>
      </c>
      <c r="D900" s="4">
        <v>32270</v>
      </c>
      <c r="E900" s="2" t="s">
        <v>16</v>
      </c>
      <c r="F900" s="2" t="s">
        <v>27</v>
      </c>
      <c r="G900" s="15">
        <f>VLOOKUP(C900,'Bonus Rules'!B:G,4,FALSE)</f>
        <v>2.3E-2</v>
      </c>
      <c r="H900" s="15">
        <f>VLOOKUP(C900,'Bonus Rules'!B:G,4,)</f>
        <v>2.3E-2</v>
      </c>
      <c r="J900" s="10">
        <f t="shared" si="43"/>
        <v>387240</v>
      </c>
      <c r="K900" s="10">
        <f t="shared" si="44"/>
        <v>8906.52</v>
      </c>
      <c r="L900" s="18">
        <f t="shared" si="45"/>
        <v>396146.52</v>
      </c>
      <c r="M900" s="2" t="s">
        <v>16</v>
      </c>
    </row>
    <row r="901" spans="1:13" x14ac:dyDescent="0.35">
      <c r="A901" t="s">
        <v>717</v>
      </c>
      <c r="B901" t="s">
        <v>7</v>
      </c>
      <c r="C901" s="3" t="s">
        <v>8</v>
      </c>
      <c r="D901" s="4">
        <v>32190</v>
      </c>
      <c r="E901" s="2" t="s">
        <v>20</v>
      </c>
      <c r="F901" s="2" t="s">
        <v>27</v>
      </c>
      <c r="G901" s="15">
        <f>VLOOKUP(C901,'Bonus Rules'!B:G,4,FALSE)</f>
        <v>2.1000000000000001E-2</v>
      </c>
      <c r="H901" s="15">
        <f>VLOOKUP(C901,'Bonus Rules'!B:G,4,)</f>
        <v>2.1000000000000001E-2</v>
      </c>
      <c r="J901" s="10">
        <f t="shared" si="43"/>
        <v>386280</v>
      </c>
      <c r="K901" s="10">
        <f t="shared" si="44"/>
        <v>8111.88</v>
      </c>
      <c r="L901" s="18">
        <f t="shared" si="45"/>
        <v>394391.88</v>
      </c>
      <c r="M901" s="2" t="s">
        <v>20</v>
      </c>
    </row>
    <row r="902" spans="1:13" x14ac:dyDescent="0.35">
      <c r="A902" t="s">
        <v>766</v>
      </c>
      <c r="B902" t="s">
        <v>12</v>
      </c>
      <c r="C902" s="3" t="s">
        <v>49</v>
      </c>
      <c r="D902" s="4">
        <v>32140</v>
      </c>
      <c r="E902" s="2" t="s">
        <v>20</v>
      </c>
      <c r="F902" s="2" t="s">
        <v>14</v>
      </c>
      <c r="G902" s="15">
        <f>VLOOKUP(C902,'Bonus Rules'!B:G,5,FALSE)</f>
        <v>5.3999999999999999E-2</v>
      </c>
      <c r="H902" s="15">
        <f>VLOOKUP(C902,'Bonus Rules'!B:G,5,)</f>
        <v>5.3999999999999999E-2</v>
      </c>
      <c r="J902" s="10">
        <f t="shared" si="43"/>
        <v>385680</v>
      </c>
      <c r="K902" s="10">
        <f t="shared" si="44"/>
        <v>20826.72</v>
      </c>
      <c r="L902" s="18">
        <f t="shared" si="45"/>
        <v>406506.72</v>
      </c>
      <c r="M902" s="2" t="s">
        <v>20</v>
      </c>
    </row>
    <row r="903" spans="1:13" x14ac:dyDescent="0.35">
      <c r="A903" t="s">
        <v>774</v>
      </c>
      <c r="B903" t="s">
        <v>12</v>
      </c>
      <c r="C903" s="3" t="s">
        <v>36</v>
      </c>
      <c r="D903" s="4">
        <v>31920</v>
      </c>
      <c r="E903" s="2" t="s">
        <v>20</v>
      </c>
      <c r="F903" s="2" t="s">
        <v>27</v>
      </c>
      <c r="G903" s="15">
        <f>VLOOKUP(C903,'Bonus Rules'!B:G,4,FALSE)</f>
        <v>3.2000000000000001E-2</v>
      </c>
      <c r="H903" s="15">
        <f>VLOOKUP(C903,'Bonus Rules'!B:G,4,)</f>
        <v>3.2000000000000001E-2</v>
      </c>
      <c r="J903" s="10">
        <f t="shared" si="43"/>
        <v>383040</v>
      </c>
      <c r="K903" s="10">
        <f t="shared" si="44"/>
        <v>12257.28</v>
      </c>
      <c r="L903" s="18">
        <f t="shared" si="45"/>
        <v>395297.28000000003</v>
      </c>
      <c r="M903" s="2" t="s">
        <v>20</v>
      </c>
    </row>
    <row r="904" spans="1:13" x14ac:dyDescent="0.35">
      <c r="A904" t="s">
        <v>757</v>
      </c>
      <c r="B904" t="s">
        <v>12</v>
      </c>
      <c r="C904" s="3" t="s">
        <v>36</v>
      </c>
      <c r="D904" s="4">
        <v>31830</v>
      </c>
      <c r="E904" s="2" t="s">
        <v>9</v>
      </c>
      <c r="F904" s="2" t="s">
        <v>27</v>
      </c>
      <c r="G904" s="15">
        <f>VLOOKUP(C904,'Bonus Rules'!B:G,4,FALSE)</f>
        <v>3.2000000000000001E-2</v>
      </c>
      <c r="H904" s="15">
        <f>VLOOKUP(C904,'Bonus Rules'!B:G,4,)</f>
        <v>3.2000000000000001E-2</v>
      </c>
      <c r="J904" s="10">
        <f t="shared" si="43"/>
        <v>381960</v>
      </c>
      <c r="K904" s="10">
        <f t="shared" si="44"/>
        <v>12222.720000000001</v>
      </c>
      <c r="L904" s="18">
        <f t="shared" si="45"/>
        <v>394182.72</v>
      </c>
      <c r="M904" s="2" t="s">
        <v>9</v>
      </c>
    </row>
    <row r="905" spans="1:13" x14ac:dyDescent="0.35">
      <c r="A905" t="s">
        <v>331</v>
      </c>
      <c r="B905" t="s">
        <v>7</v>
      </c>
      <c r="C905" s="3" t="s">
        <v>65</v>
      </c>
      <c r="D905" s="4">
        <v>31820</v>
      </c>
      <c r="E905" s="2" t="s">
        <v>9</v>
      </c>
      <c r="F905" s="2" t="s">
        <v>27</v>
      </c>
      <c r="G905" s="15">
        <f>VLOOKUP(C905,'Bonus Rules'!B:G,4,FALSE)</f>
        <v>3.5000000000000003E-2</v>
      </c>
      <c r="H905" s="15">
        <f>VLOOKUP(C905,'Bonus Rules'!B:G,4,)</f>
        <v>3.5000000000000003E-2</v>
      </c>
      <c r="J905" s="10">
        <f t="shared" si="43"/>
        <v>381840</v>
      </c>
      <c r="K905" s="10">
        <f t="shared" si="44"/>
        <v>13364.400000000001</v>
      </c>
      <c r="L905" s="18">
        <f t="shared" si="45"/>
        <v>395204.4</v>
      </c>
      <c r="M905" s="2" t="s">
        <v>9</v>
      </c>
    </row>
    <row r="906" spans="1:13" x14ac:dyDescent="0.35">
      <c r="A906" t="s">
        <v>715</v>
      </c>
      <c r="B906" t="s">
        <v>7</v>
      </c>
      <c r="C906" s="3" t="s">
        <v>30</v>
      </c>
      <c r="D906" s="4">
        <v>31630</v>
      </c>
      <c r="E906" s="2" t="s">
        <v>20</v>
      </c>
      <c r="F906" s="2" t="s">
        <v>23</v>
      </c>
      <c r="G906" s="15">
        <f>VLOOKUP(C906,'Bonus Rules'!B:G,3,FALSE)</f>
        <v>1.4999999999999999E-2</v>
      </c>
      <c r="H906" s="15">
        <f>VLOOKUP(C906,'Bonus Rules'!B:G,3,)</f>
        <v>1.4999999999999999E-2</v>
      </c>
      <c r="J906" s="10">
        <f t="shared" si="43"/>
        <v>379560</v>
      </c>
      <c r="K906" s="10">
        <f t="shared" si="44"/>
        <v>5693.4</v>
      </c>
      <c r="L906" s="18">
        <f t="shared" si="45"/>
        <v>385253.4</v>
      </c>
      <c r="M906" s="2" t="s">
        <v>20</v>
      </c>
    </row>
    <row r="907" spans="1:13" x14ac:dyDescent="0.35">
      <c r="A907" t="s">
        <v>534</v>
      </c>
      <c r="B907" t="s">
        <v>7</v>
      </c>
      <c r="C907" s="3" t="s">
        <v>36</v>
      </c>
      <c r="D907" s="4">
        <v>31280</v>
      </c>
      <c r="E907" s="2" t="s">
        <v>16</v>
      </c>
      <c r="F907" s="2" t="s">
        <v>27</v>
      </c>
      <c r="G907" s="15">
        <f>VLOOKUP(C907,'Bonus Rules'!B:G,4,FALSE)</f>
        <v>3.2000000000000001E-2</v>
      </c>
      <c r="H907" s="15">
        <f>VLOOKUP(C907,'Bonus Rules'!B:G,4,)</f>
        <v>3.2000000000000001E-2</v>
      </c>
      <c r="J907" s="10">
        <f t="shared" si="43"/>
        <v>375360</v>
      </c>
      <c r="K907" s="10">
        <f t="shared" si="44"/>
        <v>12011.52</v>
      </c>
      <c r="L907" s="18">
        <f t="shared" si="45"/>
        <v>387371.52000000002</v>
      </c>
      <c r="M907" s="2" t="s">
        <v>16</v>
      </c>
    </row>
    <row r="908" spans="1:13" x14ac:dyDescent="0.35">
      <c r="A908" t="s">
        <v>601</v>
      </c>
      <c r="B908" t="s">
        <v>7</v>
      </c>
      <c r="C908" s="3" t="s">
        <v>36</v>
      </c>
      <c r="D908" s="4">
        <v>31240</v>
      </c>
      <c r="E908" s="2" t="s">
        <v>16</v>
      </c>
      <c r="F908" s="2" t="s">
        <v>23</v>
      </c>
      <c r="G908" s="15">
        <f>VLOOKUP(C908,'Bonus Rules'!B:G,3,FALSE)</f>
        <v>0.01</v>
      </c>
      <c r="H908" s="15">
        <f>VLOOKUP(C908,'Bonus Rules'!B:G,3,)</f>
        <v>0.01</v>
      </c>
      <c r="J908" s="10">
        <f t="shared" si="43"/>
        <v>374880</v>
      </c>
      <c r="K908" s="10">
        <f t="shared" si="44"/>
        <v>3748.8</v>
      </c>
      <c r="L908" s="18">
        <f t="shared" si="45"/>
        <v>378628.8</v>
      </c>
      <c r="M908" s="2" t="s">
        <v>16</v>
      </c>
    </row>
    <row r="909" spans="1:13" x14ac:dyDescent="0.35">
      <c r="A909" t="s">
        <v>640</v>
      </c>
      <c r="B909" t="s">
        <v>12</v>
      </c>
      <c r="C909" s="3" t="s">
        <v>26</v>
      </c>
      <c r="D909" s="4">
        <v>31200</v>
      </c>
      <c r="E909" s="2" t="s">
        <v>16</v>
      </c>
      <c r="F909" s="2" t="s">
        <v>50</v>
      </c>
      <c r="G909" s="15">
        <f>VLOOKUP(C909,'Bonus Rules'!B:G,2,FALSE)</f>
        <v>5.0000000000000001E-3</v>
      </c>
      <c r="H909" s="15">
        <f>VLOOKUP(C909,'Bonus Rules'!B:G,2,)</f>
        <v>5.0000000000000001E-3</v>
      </c>
      <c r="J909" s="10">
        <f t="shared" si="43"/>
        <v>374400</v>
      </c>
      <c r="K909" s="10">
        <f t="shared" si="44"/>
        <v>1872</v>
      </c>
      <c r="L909" s="18">
        <f t="shared" si="45"/>
        <v>376272</v>
      </c>
      <c r="M909" s="2" t="s">
        <v>16</v>
      </c>
    </row>
    <row r="910" spans="1:13" x14ac:dyDescent="0.35">
      <c r="A910" t="s">
        <v>355</v>
      </c>
      <c r="B910" t="s">
        <v>12</v>
      </c>
      <c r="C910" s="3" t="s">
        <v>30</v>
      </c>
      <c r="D910" s="4">
        <v>31170</v>
      </c>
      <c r="E910" s="2" t="s">
        <v>16</v>
      </c>
      <c r="F910" s="2" t="s">
        <v>27</v>
      </c>
      <c r="G910" s="15">
        <f>VLOOKUP(C910,'Bonus Rules'!B:G,4,FALSE)</f>
        <v>2.3E-2</v>
      </c>
      <c r="H910" s="15">
        <f>VLOOKUP(C910,'Bonus Rules'!B:G,4,)</f>
        <v>2.3E-2</v>
      </c>
      <c r="J910" s="10">
        <f t="shared" si="43"/>
        <v>374040</v>
      </c>
      <c r="K910" s="10">
        <f t="shared" si="44"/>
        <v>8602.92</v>
      </c>
      <c r="L910" s="18">
        <f t="shared" si="45"/>
        <v>382642.92</v>
      </c>
      <c r="M910" s="2" t="s">
        <v>16</v>
      </c>
    </row>
    <row r="911" spans="1:13" x14ac:dyDescent="0.35">
      <c r="A911" t="s">
        <v>209</v>
      </c>
      <c r="B911" t="s">
        <v>12</v>
      </c>
      <c r="C911" s="3" t="s">
        <v>19</v>
      </c>
      <c r="D911" s="4">
        <v>31090</v>
      </c>
      <c r="E911" s="2" t="s">
        <v>9</v>
      </c>
      <c r="F911" s="2" t="s">
        <v>27</v>
      </c>
      <c r="G911" s="15">
        <f>VLOOKUP(C911,'Bonus Rules'!B:G,4,FALSE)</f>
        <v>2.1000000000000001E-2</v>
      </c>
      <c r="H911" s="15">
        <f>VLOOKUP(C911,'Bonus Rules'!B:G,4,)</f>
        <v>2.1000000000000001E-2</v>
      </c>
      <c r="J911" s="10">
        <f t="shared" si="43"/>
        <v>373080</v>
      </c>
      <c r="K911" s="10">
        <f t="shared" si="44"/>
        <v>7834.68</v>
      </c>
      <c r="L911" s="18">
        <f t="shared" si="45"/>
        <v>380914.68</v>
      </c>
      <c r="M911" s="2" t="s">
        <v>9</v>
      </c>
    </row>
    <row r="912" spans="1:13" x14ac:dyDescent="0.35">
      <c r="A912" t="s">
        <v>209</v>
      </c>
      <c r="B912" t="s">
        <v>12</v>
      </c>
      <c r="C912" s="3" t="s">
        <v>19</v>
      </c>
      <c r="D912" s="4">
        <v>31090</v>
      </c>
      <c r="E912" s="2" t="s">
        <v>20</v>
      </c>
      <c r="F912" s="2" t="s">
        <v>27</v>
      </c>
      <c r="G912" s="15">
        <f>VLOOKUP(C912,'Bonus Rules'!B:G,4,FALSE)</f>
        <v>2.1000000000000001E-2</v>
      </c>
      <c r="H912" s="15">
        <f>VLOOKUP(C912,'Bonus Rules'!B:G,4,)</f>
        <v>2.1000000000000001E-2</v>
      </c>
      <c r="J912" s="10">
        <f t="shared" si="43"/>
        <v>373080</v>
      </c>
      <c r="K912" s="10">
        <f t="shared" si="44"/>
        <v>7834.68</v>
      </c>
      <c r="L912" s="18">
        <f t="shared" si="45"/>
        <v>380914.68</v>
      </c>
      <c r="M912" s="2" t="s">
        <v>20</v>
      </c>
    </row>
    <row r="913" spans="1:13" x14ac:dyDescent="0.35">
      <c r="A913" t="s">
        <v>663</v>
      </c>
      <c r="B913" t="s">
        <v>12</v>
      </c>
      <c r="C913" s="3" t="s">
        <v>65</v>
      </c>
      <c r="D913" s="4">
        <v>31050</v>
      </c>
      <c r="E913" s="2" t="s">
        <v>20</v>
      </c>
      <c r="F913" s="2" t="s">
        <v>14</v>
      </c>
      <c r="G913" s="15">
        <f>VLOOKUP(C913,'Bonus Rules'!B:G,5,FALSE)</f>
        <v>5.8000000000000003E-2</v>
      </c>
      <c r="H913" s="15">
        <f>VLOOKUP(C913,'Bonus Rules'!B:G,5,)</f>
        <v>5.8000000000000003E-2</v>
      </c>
      <c r="J913" s="10">
        <f t="shared" si="43"/>
        <v>372600</v>
      </c>
      <c r="K913" s="10">
        <f t="shared" si="44"/>
        <v>21610.800000000003</v>
      </c>
      <c r="L913" s="18">
        <f t="shared" si="45"/>
        <v>394210.8</v>
      </c>
      <c r="M913" s="2" t="s">
        <v>20</v>
      </c>
    </row>
    <row r="914" spans="1:13" x14ac:dyDescent="0.35">
      <c r="A914" t="s">
        <v>352</v>
      </c>
      <c r="B914" t="s">
        <v>12</v>
      </c>
      <c r="C914" s="3" t="s">
        <v>19</v>
      </c>
      <c r="D914" s="4">
        <v>31040</v>
      </c>
      <c r="E914" s="2" t="s">
        <v>16</v>
      </c>
      <c r="F914" s="2" t="s">
        <v>14</v>
      </c>
      <c r="G914" s="15">
        <f>VLOOKUP(C914,'Bonus Rules'!B:G,5,FALSE)</f>
        <v>5.3999999999999999E-2</v>
      </c>
      <c r="H914" s="15">
        <f>VLOOKUP(C914,'Bonus Rules'!B:G,5,)</f>
        <v>5.3999999999999999E-2</v>
      </c>
      <c r="J914" s="10">
        <f t="shared" si="43"/>
        <v>372480</v>
      </c>
      <c r="K914" s="10">
        <f t="shared" si="44"/>
        <v>20113.919999999998</v>
      </c>
      <c r="L914" s="18">
        <f t="shared" si="45"/>
        <v>392593.91999999998</v>
      </c>
      <c r="M914" s="2" t="s">
        <v>16</v>
      </c>
    </row>
    <row r="915" spans="1:13" x14ac:dyDescent="0.35">
      <c r="A915" t="s">
        <v>457</v>
      </c>
      <c r="B915" t="s">
        <v>12</v>
      </c>
      <c r="C915" s="3" t="s">
        <v>33</v>
      </c>
      <c r="D915" s="4">
        <v>31020</v>
      </c>
      <c r="E915" s="2" t="s">
        <v>9</v>
      </c>
      <c r="F915" s="2" t="s">
        <v>27</v>
      </c>
      <c r="G915" s="15">
        <f>VLOOKUP(C915,'Bonus Rules'!B:G,4,FALSE)</f>
        <v>2.4E-2</v>
      </c>
      <c r="H915" s="15">
        <f>VLOOKUP(C915,'Bonus Rules'!B:G,4,)</f>
        <v>2.4E-2</v>
      </c>
      <c r="J915" s="10">
        <f t="shared" si="43"/>
        <v>372240</v>
      </c>
      <c r="K915" s="10">
        <f t="shared" si="44"/>
        <v>8933.76</v>
      </c>
      <c r="L915" s="18">
        <f t="shared" si="45"/>
        <v>381173.76000000001</v>
      </c>
      <c r="M915" s="2" t="s">
        <v>9</v>
      </c>
    </row>
    <row r="916" spans="1:13" x14ac:dyDescent="0.35">
      <c r="A916" t="s">
        <v>563</v>
      </c>
      <c r="B916" t="s">
        <v>12</v>
      </c>
      <c r="C916" s="3" t="s">
        <v>49</v>
      </c>
      <c r="D916" s="4">
        <v>31020</v>
      </c>
      <c r="E916" s="2" t="s">
        <v>16</v>
      </c>
      <c r="F916" s="2" t="s">
        <v>27</v>
      </c>
      <c r="G916" s="15">
        <f>VLOOKUP(C916,'Bonus Rules'!B:G,4,FALSE)</f>
        <v>3.3000000000000002E-2</v>
      </c>
      <c r="H916" s="15">
        <f>VLOOKUP(C916,'Bonus Rules'!B:G,4,)</f>
        <v>3.3000000000000002E-2</v>
      </c>
      <c r="J916" s="10">
        <f t="shared" si="43"/>
        <v>372240</v>
      </c>
      <c r="K916" s="10">
        <f t="shared" si="44"/>
        <v>12283.92</v>
      </c>
      <c r="L916" s="18">
        <f t="shared" si="45"/>
        <v>384523.92</v>
      </c>
      <c r="M916" s="2" t="s">
        <v>16</v>
      </c>
    </row>
    <row r="917" spans="1:13" x14ac:dyDescent="0.35">
      <c r="A917" t="s">
        <v>686</v>
      </c>
      <c r="B917" t="s">
        <v>12</v>
      </c>
      <c r="C917" s="3" t="s">
        <v>30</v>
      </c>
      <c r="D917" s="4">
        <v>30940</v>
      </c>
      <c r="E917" s="2" t="s">
        <v>20</v>
      </c>
      <c r="F917" s="2" t="s">
        <v>50</v>
      </c>
      <c r="G917" s="15">
        <f>VLOOKUP(C917,'Bonus Rules'!B:G,2,FALSE)</f>
        <v>5.0000000000000001E-3</v>
      </c>
      <c r="H917" s="15">
        <f>VLOOKUP(C917,'Bonus Rules'!B:G,2,)</f>
        <v>5.0000000000000001E-3</v>
      </c>
      <c r="J917" s="10">
        <f t="shared" si="43"/>
        <v>371280</v>
      </c>
      <c r="K917" s="10">
        <f t="shared" si="44"/>
        <v>1856.4</v>
      </c>
      <c r="L917" s="18">
        <f t="shared" si="45"/>
        <v>373136.4</v>
      </c>
      <c r="M917" s="2" t="s">
        <v>20</v>
      </c>
    </row>
    <row r="918" spans="1:13" x14ac:dyDescent="0.35">
      <c r="A918" t="s">
        <v>595</v>
      </c>
      <c r="B918" t="s">
        <v>12</v>
      </c>
      <c r="C918" s="3" t="s">
        <v>49</v>
      </c>
      <c r="D918" s="4">
        <v>30250</v>
      </c>
      <c r="E918" s="2" t="s">
        <v>20</v>
      </c>
      <c r="F918" s="2" t="s">
        <v>27</v>
      </c>
      <c r="G918" s="15">
        <f>VLOOKUP(C918,'Bonus Rules'!B:G,4,FALSE)</f>
        <v>3.3000000000000002E-2</v>
      </c>
      <c r="H918" s="15">
        <f>VLOOKUP(C918,'Bonus Rules'!B:G,4,)</f>
        <v>3.3000000000000002E-2</v>
      </c>
      <c r="J918" s="10">
        <f t="shared" si="43"/>
        <v>363000</v>
      </c>
      <c r="K918" s="10">
        <f t="shared" si="44"/>
        <v>11979</v>
      </c>
      <c r="L918" s="18">
        <f t="shared" si="45"/>
        <v>374979</v>
      </c>
      <c r="M918" s="2" t="s">
        <v>20</v>
      </c>
    </row>
    <row r="919" spans="1:13" x14ac:dyDescent="0.35">
      <c r="A919" t="s">
        <v>207</v>
      </c>
      <c r="B919" t="s">
        <v>7</v>
      </c>
      <c r="C919" s="3" t="s">
        <v>22</v>
      </c>
      <c r="D919" s="4">
        <v>30080</v>
      </c>
      <c r="E919" s="2" t="s">
        <v>16</v>
      </c>
      <c r="F919" s="2" t="s">
        <v>27</v>
      </c>
      <c r="G919" s="15">
        <f>VLOOKUP(C919,'Bonus Rules'!B:G,4,FALSE)</f>
        <v>2.8000000000000001E-2</v>
      </c>
      <c r="H919" s="15">
        <f>VLOOKUP(C919,'Bonus Rules'!B:G,4,)</f>
        <v>2.8000000000000001E-2</v>
      </c>
      <c r="J919" s="10">
        <f t="shared" si="43"/>
        <v>360960</v>
      </c>
      <c r="K919" s="10">
        <f t="shared" si="44"/>
        <v>10106.880000000001</v>
      </c>
      <c r="L919" s="18">
        <f t="shared" si="45"/>
        <v>371066.88</v>
      </c>
      <c r="M919" s="2" t="s">
        <v>16</v>
      </c>
    </row>
    <row r="920" spans="1:13" x14ac:dyDescent="0.35">
      <c r="A920" t="s">
        <v>56</v>
      </c>
      <c r="B920" t="s">
        <v>12</v>
      </c>
      <c r="C920" s="3" t="s">
        <v>13</v>
      </c>
      <c r="D920" s="4">
        <v>30000</v>
      </c>
      <c r="E920" s="2" t="s">
        <v>20</v>
      </c>
      <c r="F920" s="2" t="s">
        <v>27</v>
      </c>
      <c r="G920" s="15">
        <f>VLOOKUP(C920,'Bonus Rules'!B:G,4,FALSE)</f>
        <v>3.5000000000000003E-2</v>
      </c>
      <c r="H920" s="15">
        <f>VLOOKUP(C920,'Bonus Rules'!B:G,4,)</f>
        <v>3.5000000000000003E-2</v>
      </c>
      <c r="J920" s="10">
        <f t="shared" si="43"/>
        <v>360000</v>
      </c>
      <c r="K920" s="10">
        <f t="shared" si="44"/>
        <v>12600.000000000002</v>
      </c>
      <c r="L920" s="18">
        <f t="shared" si="45"/>
        <v>372600</v>
      </c>
      <c r="M920" s="2" t="s">
        <v>20</v>
      </c>
    </row>
    <row r="921" spans="1:13" x14ac:dyDescent="0.35">
      <c r="A921" t="s">
        <v>475</v>
      </c>
      <c r="B921" t="s">
        <v>12</v>
      </c>
      <c r="C921" s="3" t="s">
        <v>22</v>
      </c>
      <c r="D921" s="4">
        <v>30000</v>
      </c>
      <c r="E921" s="2" t="s">
        <v>20</v>
      </c>
      <c r="F921" s="2" t="s">
        <v>27</v>
      </c>
      <c r="G921" s="15">
        <f>VLOOKUP(C921,'Bonus Rules'!B:G,4,FALSE)</f>
        <v>2.8000000000000001E-2</v>
      </c>
      <c r="H921" s="15">
        <f>VLOOKUP(C921,'Bonus Rules'!B:G,4,)</f>
        <v>2.8000000000000001E-2</v>
      </c>
      <c r="J921" s="10">
        <f t="shared" si="43"/>
        <v>360000</v>
      </c>
      <c r="K921" s="10">
        <f t="shared" si="44"/>
        <v>10080</v>
      </c>
      <c r="L921" s="18">
        <f t="shared" si="45"/>
        <v>370080</v>
      </c>
      <c r="M921" s="2" t="s">
        <v>20</v>
      </c>
    </row>
    <row r="922" spans="1:13" x14ac:dyDescent="0.35">
      <c r="A922" t="s">
        <v>516</v>
      </c>
      <c r="B922" t="s">
        <v>12</v>
      </c>
      <c r="C922" s="3" t="s">
        <v>19</v>
      </c>
      <c r="D922" s="4">
        <v>29970</v>
      </c>
      <c r="E922" s="2" t="s">
        <v>20</v>
      </c>
      <c r="F922" s="2" t="s">
        <v>27</v>
      </c>
      <c r="G922" s="15">
        <f>VLOOKUP(C922,'Bonus Rules'!B:G,4,FALSE)</f>
        <v>2.1000000000000001E-2</v>
      </c>
      <c r="H922" s="15">
        <f>VLOOKUP(C922,'Bonus Rules'!B:G,4,)</f>
        <v>2.1000000000000001E-2</v>
      </c>
      <c r="J922" s="10">
        <f t="shared" si="43"/>
        <v>359640</v>
      </c>
      <c r="K922" s="10">
        <f t="shared" si="44"/>
        <v>7552.4400000000005</v>
      </c>
      <c r="L922" s="18">
        <f t="shared" si="45"/>
        <v>367192.44</v>
      </c>
      <c r="M922" s="2" t="s">
        <v>20</v>
      </c>
    </row>
    <row r="923" spans="1:13" x14ac:dyDescent="0.35">
      <c r="A923" t="s">
        <v>363</v>
      </c>
      <c r="B923" t="s">
        <v>12</v>
      </c>
      <c r="C923" s="3" t="s">
        <v>33</v>
      </c>
      <c r="D923" s="4">
        <v>29890</v>
      </c>
      <c r="E923" s="2" t="s">
        <v>20</v>
      </c>
      <c r="F923" s="2" t="s">
        <v>14</v>
      </c>
      <c r="G923" s="15">
        <f>VLOOKUP(C923,'Bonus Rules'!B:G,5,FALSE)</f>
        <v>0.05</v>
      </c>
      <c r="H923" s="15">
        <f>VLOOKUP(C923,'Bonus Rules'!B:G,5,)</f>
        <v>0.05</v>
      </c>
      <c r="J923" s="10">
        <f t="shared" si="43"/>
        <v>358680</v>
      </c>
      <c r="K923" s="10">
        <f t="shared" si="44"/>
        <v>17934</v>
      </c>
      <c r="L923" s="18">
        <f t="shared" si="45"/>
        <v>376614</v>
      </c>
      <c r="M923" s="2" t="s">
        <v>20</v>
      </c>
    </row>
    <row r="924" spans="1:13" x14ac:dyDescent="0.35">
      <c r="A924" t="s">
        <v>117</v>
      </c>
      <c r="B924" t="s">
        <v>7</v>
      </c>
      <c r="C924" s="3" t="s">
        <v>49</v>
      </c>
      <c r="D924" s="4">
        <v>29880</v>
      </c>
      <c r="E924" s="2" t="s">
        <v>9</v>
      </c>
      <c r="F924" s="2" t="s">
        <v>50</v>
      </c>
      <c r="G924" s="15">
        <f>VLOOKUP(C924,'Bonus Rules'!B:G,2,FALSE)</f>
        <v>5.0000000000000001E-3</v>
      </c>
      <c r="H924" s="15">
        <f>VLOOKUP(C924,'Bonus Rules'!B:G,2,)</f>
        <v>5.0000000000000001E-3</v>
      </c>
      <c r="J924" s="10">
        <f t="shared" si="43"/>
        <v>358560</v>
      </c>
      <c r="K924" s="10">
        <f t="shared" si="44"/>
        <v>1792.8</v>
      </c>
      <c r="L924" s="18">
        <f t="shared" si="45"/>
        <v>360352.8</v>
      </c>
      <c r="M924" s="2" t="s">
        <v>9</v>
      </c>
    </row>
    <row r="925" spans="1:13" x14ac:dyDescent="0.35">
      <c r="A925" t="s">
        <v>617</v>
      </c>
      <c r="B925" t="s">
        <v>12</v>
      </c>
      <c r="C925" s="3" t="s">
        <v>26</v>
      </c>
      <c r="D925" s="4">
        <v>29810</v>
      </c>
      <c r="E925" s="2" t="s">
        <v>20</v>
      </c>
      <c r="F925" s="2" t="s">
        <v>27</v>
      </c>
      <c r="G925" s="15">
        <f>VLOOKUP(C925,'Bonus Rules'!B:G,4,FALSE)</f>
        <v>2.7E-2</v>
      </c>
      <c r="H925" s="15">
        <f>VLOOKUP(C925,'Bonus Rules'!B:G,4,)</f>
        <v>2.7E-2</v>
      </c>
      <c r="J925" s="10">
        <f t="shared" si="43"/>
        <v>357720</v>
      </c>
      <c r="K925" s="10">
        <f t="shared" si="44"/>
        <v>9658.44</v>
      </c>
      <c r="L925" s="18">
        <f t="shared" si="45"/>
        <v>367378.44</v>
      </c>
      <c r="M925" s="2" t="s">
        <v>20</v>
      </c>
    </row>
    <row r="926" spans="1:13" x14ac:dyDescent="0.35">
      <c r="A926" t="s">
        <v>174</v>
      </c>
      <c r="B926" t="s">
        <v>7</v>
      </c>
      <c r="C926" s="3" t="s">
        <v>19</v>
      </c>
      <c r="D926" s="4">
        <v>29770</v>
      </c>
      <c r="E926" s="2" t="s">
        <v>9</v>
      </c>
      <c r="F926" s="2" t="s">
        <v>14</v>
      </c>
      <c r="G926" s="15">
        <f>VLOOKUP(C926,'Bonus Rules'!B:G,5,FALSE)</f>
        <v>5.3999999999999999E-2</v>
      </c>
      <c r="H926" s="15">
        <f>VLOOKUP(C926,'Bonus Rules'!B:G,5,)</f>
        <v>5.3999999999999999E-2</v>
      </c>
      <c r="J926" s="10">
        <f t="shared" si="43"/>
        <v>357240</v>
      </c>
      <c r="K926" s="10">
        <f t="shared" si="44"/>
        <v>19290.96</v>
      </c>
      <c r="L926" s="18">
        <f t="shared" si="45"/>
        <v>376530.96</v>
      </c>
      <c r="M926" s="2" t="s">
        <v>9</v>
      </c>
    </row>
    <row r="927" spans="1:13" x14ac:dyDescent="0.35">
      <c r="A927" t="s">
        <v>174</v>
      </c>
      <c r="B927" t="s">
        <v>7</v>
      </c>
      <c r="C927" s="3" t="s">
        <v>19</v>
      </c>
      <c r="D927" s="4">
        <v>29770</v>
      </c>
      <c r="E927" s="2" t="s">
        <v>16</v>
      </c>
      <c r="F927" s="2" t="s">
        <v>10</v>
      </c>
      <c r="G927" s="15">
        <f>VLOOKUP(C927,'Bonus Rules'!B:G,6,FALSE)</f>
        <v>6.4000000000000001E-2</v>
      </c>
      <c r="H927" s="15">
        <f>VLOOKUP(C927,'Bonus Rules'!B:G,6,)</f>
        <v>6.4000000000000001E-2</v>
      </c>
      <c r="J927" s="10">
        <f t="shared" si="43"/>
        <v>357240</v>
      </c>
      <c r="K927" s="10">
        <f t="shared" si="44"/>
        <v>22863.360000000001</v>
      </c>
      <c r="L927" s="18">
        <f t="shared" si="45"/>
        <v>380103.36</v>
      </c>
      <c r="M927" s="2" t="s">
        <v>16</v>
      </c>
    </row>
    <row r="928" spans="1:13" x14ac:dyDescent="0.35">
      <c r="A928" t="s">
        <v>225</v>
      </c>
      <c r="B928" t="s">
        <v>12</v>
      </c>
      <c r="C928" s="3" t="s">
        <v>30</v>
      </c>
      <c r="D928" s="4">
        <v>29670</v>
      </c>
      <c r="E928" s="2" t="s">
        <v>9</v>
      </c>
      <c r="F928" s="2" t="s">
        <v>10</v>
      </c>
      <c r="G928" s="15">
        <f>VLOOKUP(C928,'Bonus Rules'!B:G,6,FALSE)</f>
        <v>7.1999999999999995E-2</v>
      </c>
      <c r="H928" s="15">
        <f>VLOOKUP(C928,'Bonus Rules'!B:G,6,)</f>
        <v>7.1999999999999995E-2</v>
      </c>
      <c r="J928" s="10">
        <f t="shared" si="43"/>
        <v>356040</v>
      </c>
      <c r="K928" s="10">
        <f t="shared" si="44"/>
        <v>25634.879999999997</v>
      </c>
      <c r="L928" s="18">
        <f t="shared" si="45"/>
        <v>381674.88</v>
      </c>
      <c r="M928" s="2" t="s">
        <v>9</v>
      </c>
    </row>
    <row r="929" spans="1:13" x14ac:dyDescent="0.35">
      <c r="A929" t="s">
        <v>325</v>
      </c>
      <c r="B929" t="s">
        <v>7</v>
      </c>
      <c r="C929" s="3" t="s">
        <v>36</v>
      </c>
      <c r="D929" s="4">
        <v>29610</v>
      </c>
      <c r="E929" s="2" t="s">
        <v>16</v>
      </c>
      <c r="F929" s="2" t="s">
        <v>27</v>
      </c>
      <c r="G929" s="15">
        <f>VLOOKUP(C929,'Bonus Rules'!B:G,4,FALSE)</f>
        <v>3.2000000000000001E-2</v>
      </c>
      <c r="H929" s="15">
        <f>VLOOKUP(C929,'Bonus Rules'!B:G,4,)</f>
        <v>3.2000000000000001E-2</v>
      </c>
      <c r="J929" s="10">
        <f t="shared" si="43"/>
        <v>355320</v>
      </c>
      <c r="K929" s="10">
        <f t="shared" si="44"/>
        <v>11370.24</v>
      </c>
      <c r="L929" s="18">
        <f t="shared" si="45"/>
        <v>366690.24</v>
      </c>
      <c r="M929" s="2" t="s">
        <v>16</v>
      </c>
    </row>
    <row r="930" spans="1:13" x14ac:dyDescent="0.35">
      <c r="A930" t="s">
        <v>752</v>
      </c>
      <c r="B930" t="s">
        <v>12</v>
      </c>
      <c r="C930" s="3" t="s">
        <v>52</v>
      </c>
      <c r="D930" s="4">
        <v>29610</v>
      </c>
      <c r="E930" s="2" t="s">
        <v>16</v>
      </c>
      <c r="F930" s="2" t="s">
        <v>27</v>
      </c>
      <c r="G930" s="15">
        <f>VLOOKUP(C930,'Bonus Rules'!B:G,4,FALSE)</f>
        <v>0.02</v>
      </c>
      <c r="H930" s="15">
        <f>VLOOKUP(C930,'Bonus Rules'!B:G,4,)</f>
        <v>0.02</v>
      </c>
      <c r="J930" s="10">
        <f t="shared" si="43"/>
        <v>355320</v>
      </c>
      <c r="K930" s="10">
        <f t="shared" si="44"/>
        <v>7106.4000000000005</v>
      </c>
      <c r="L930" s="18">
        <f t="shared" si="45"/>
        <v>362426.4</v>
      </c>
      <c r="M930" s="2" t="s">
        <v>16</v>
      </c>
    </row>
    <row r="931" spans="1:13" x14ac:dyDescent="0.35">
      <c r="A931" t="s">
        <v>908</v>
      </c>
      <c r="B931" t="s">
        <v>7</v>
      </c>
      <c r="C931" s="3" t="s">
        <v>8</v>
      </c>
      <c r="D931" s="4">
        <v>29590</v>
      </c>
      <c r="E931" s="2" t="s">
        <v>20</v>
      </c>
      <c r="F931" s="2" t="s">
        <v>14</v>
      </c>
      <c r="G931" s="15">
        <f>VLOOKUP(C931,'Bonus Rules'!B:G,5,FALSE)</f>
        <v>5.0999999999999997E-2</v>
      </c>
      <c r="H931" s="15">
        <f>VLOOKUP(C931,'Bonus Rules'!B:G,5,)</f>
        <v>5.0999999999999997E-2</v>
      </c>
      <c r="J931" s="10">
        <f t="shared" ref="J931:J947" si="46">D931*12</f>
        <v>355080</v>
      </c>
      <c r="K931" s="10">
        <f t="shared" si="44"/>
        <v>18109.079999999998</v>
      </c>
      <c r="L931" s="18">
        <f t="shared" si="45"/>
        <v>373189.08</v>
      </c>
      <c r="M931" s="2" t="s">
        <v>20</v>
      </c>
    </row>
    <row r="932" spans="1:13" x14ac:dyDescent="0.35">
      <c r="A932" t="s">
        <v>501</v>
      </c>
      <c r="B932" t="s">
        <v>12</v>
      </c>
      <c r="C932" s="3" t="s">
        <v>65</v>
      </c>
      <c r="D932" s="4">
        <v>29530</v>
      </c>
      <c r="E932" s="2" t="s">
        <v>20</v>
      </c>
      <c r="F932" s="2" t="s">
        <v>50</v>
      </c>
      <c r="G932" s="15">
        <f>VLOOKUP(C932,'Bonus Rules'!B:G,2,FALSE)</f>
        <v>5.0000000000000001E-3</v>
      </c>
      <c r="H932" s="15">
        <f>VLOOKUP(C932,'Bonus Rules'!B:G,2,)</f>
        <v>5.0000000000000001E-3</v>
      </c>
      <c r="J932" s="10">
        <f t="shared" si="46"/>
        <v>354360</v>
      </c>
      <c r="K932" s="10">
        <f t="shared" si="44"/>
        <v>1771.8</v>
      </c>
      <c r="L932" s="18">
        <f t="shared" si="45"/>
        <v>356131.8</v>
      </c>
      <c r="M932" s="2" t="s">
        <v>20</v>
      </c>
    </row>
    <row r="933" spans="1:13" x14ac:dyDescent="0.35">
      <c r="A933" t="s">
        <v>596</v>
      </c>
      <c r="B933" t="s">
        <v>7</v>
      </c>
      <c r="C933" s="3" t="s">
        <v>33</v>
      </c>
      <c r="D933" s="4">
        <v>29530</v>
      </c>
      <c r="E933" s="2" t="s">
        <v>9</v>
      </c>
      <c r="F933" s="2" t="s">
        <v>17</v>
      </c>
      <c r="G933" s="15">
        <v>0</v>
      </c>
      <c r="H933" s="15">
        <v>0</v>
      </c>
      <c r="J933" s="10">
        <f t="shared" si="46"/>
        <v>354360</v>
      </c>
      <c r="K933" s="10">
        <f t="shared" si="44"/>
        <v>0</v>
      </c>
      <c r="L933" s="18">
        <f t="shared" si="45"/>
        <v>354360</v>
      </c>
      <c r="M933" s="2" t="s">
        <v>9</v>
      </c>
    </row>
    <row r="934" spans="1:13" x14ac:dyDescent="0.35">
      <c r="A934" t="s">
        <v>261</v>
      </c>
      <c r="B934" t="s">
        <v>12</v>
      </c>
      <c r="C934" s="3" t="s">
        <v>19</v>
      </c>
      <c r="D934" s="4">
        <v>29490</v>
      </c>
      <c r="E934" s="2" t="s">
        <v>16</v>
      </c>
      <c r="F934" s="2" t="s">
        <v>17</v>
      </c>
      <c r="G934" s="15">
        <v>0</v>
      </c>
      <c r="H934" s="15">
        <v>0</v>
      </c>
      <c r="J934" s="10">
        <f t="shared" si="46"/>
        <v>353880</v>
      </c>
      <c r="K934" s="10">
        <f t="shared" si="44"/>
        <v>0</v>
      </c>
      <c r="L934" s="18">
        <f t="shared" si="45"/>
        <v>353880</v>
      </c>
      <c r="M934" s="2" t="s">
        <v>16</v>
      </c>
    </row>
    <row r="935" spans="1:13" x14ac:dyDescent="0.35">
      <c r="A935" t="s">
        <v>404</v>
      </c>
      <c r="B935" t="s">
        <v>7</v>
      </c>
      <c r="C935" s="3" t="s">
        <v>26</v>
      </c>
      <c r="D935" s="4">
        <v>29420</v>
      </c>
      <c r="E935" s="2" t="s">
        <v>20</v>
      </c>
      <c r="F935" s="2" t="s">
        <v>27</v>
      </c>
      <c r="G935" s="15">
        <f>VLOOKUP(C935,'Bonus Rules'!B:G,4,FALSE)</f>
        <v>2.7E-2</v>
      </c>
      <c r="H935" s="15">
        <f>VLOOKUP(C935,'Bonus Rules'!B:G,4,)</f>
        <v>2.7E-2</v>
      </c>
      <c r="J935" s="10">
        <f t="shared" si="46"/>
        <v>353040</v>
      </c>
      <c r="K935" s="10">
        <f t="shared" si="44"/>
        <v>9532.08</v>
      </c>
      <c r="L935" s="18">
        <f t="shared" si="45"/>
        <v>362572.08</v>
      </c>
      <c r="M935" s="2" t="s">
        <v>20</v>
      </c>
    </row>
    <row r="936" spans="1:13" x14ac:dyDescent="0.35">
      <c r="A936" t="s">
        <v>667</v>
      </c>
      <c r="B936" t="s">
        <v>7</v>
      </c>
      <c r="C936" s="3" t="s">
        <v>30</v>
      </c>
      <c r="D936" s="4">
        <v>29330</v>
      </c>
      <c r="E936" s="2" t="s">
        <v>20</v>
      </c>
      <c r="F936" s="2" t="s">
        <v>27</v>
      </c>
      <c r="G936" s="15">
        <f>VLOOKUP(C936,'Bonus Rules'!B:G,4,FALSE)</f>
        <v>2.3E-2</v>
      </c>
      <c r="H936" s="15">
        <f>VLOOKUP(C936,'Bonus Rules'!B:G,4,)</f>
        <v>2.3E-2</v>
      </c>
      <c r="J936" s="10">
        <f t="shared" si="46"/>
        <v>351960</v>
      </c>
      <c r="K936" s="10">
        <f t="shared" si="44"/>
        <v>8095.08</v>
      </c>
      <c r="L936" s="18">
        <f t="shared" si="45"/>
        <v>360055.08</v>
      </c>
      <c r="M936" s="2" t="s">
        <v>20</v>
      </c>
    </row>
    <row r="937" spans="1:13" x14ac:dyDescent="0.35">
      <c r="A937" t="s">
        <v>123</v>
      </c>
      <c r="B937" t="s">
        <v>12</v>
      </c>
      <c r="C937" s="3" t="s">
        <v>36</v>
      </c>
      <c r="D937" s="4">
        <v>29080</v>
      </c>
      <c r="E937" s="2" t="s">
        <v>20</v>
      </c>
      <c r="F937" s="2" t="s">
        <v>27</v>
      </c>
      <c r="G937" s="15">
        <f>VLOOKUP(C937,'Bonus Rules'!B:G,4,FALSE)</f>
        <v>3.2000000000000001E-2</v>
      </c>
      <c r="H937" s="15">
        <f>VLOOKUP(C937,'Bonus Rules'!B:G,4,)</f>
        <v>3.2000000000000001E-2</v>
      </c>
      <c r="J937" s="10">
        <f t="shared" si="46"/>
        <v>348960</v>
      </c>
      <c r="K937" s="10">
        <f t="shared" si="44"/>
        <v>11166.72</v>
      </c>
      <c r="L937" s="18">
        <f t="shared" si="45"/>
        <v>360126.71999999997</v>
      </c>
      <c r="M937" s="2" t="s">
        <v>20</v>
      </c>
    </row>
    <row r="938" spans="1:13" x14ac:dyDescent="0.35">
      <c r="A938" t="s">
        <v>769</v>
      </c>
      <c r="B938" t="s">
        <v>12</v>
      </c>
      <c r="C938" s="3" t="s">
        <v>22</v>
      </c>
      <c r="D938" s="4">
        <v>28970</v>
      </c>
      <c r="E938" s="2" t="s">
        <v>9</v>
      </c>
      <c r="F938" s="2" t="s">
        <v>10</v>
      </c>
      <c r="G938" s="15">
        <f>VLOOKUP(C938,'Bonus Rules'!B:G,6,FALSE)</f>
        <v>7.5999999999999998E-2</v>
      </c>
      <c r="H938" s="15">
        <f>VLOOKUP(C938,'Bonus Rules'!B:G,6,)</f>
        <v>7.5999999999999998E-2</v>
      </c>
      <c r="J938" s="10">
        <f t="shared" si="46"/>
        <v>347640</v>
      </c>
      <c r="K938" s="10">
        <f t="shared" si="44"/>
        <v>26420.639999999999</v>
      </c>
      <c r="L938" s="18">
        <f t="shared" si="45"/>
        <v>374060.64</v>
      </c>
      <c r="M938" s="2" t="s">
        <v>9</v>
      </c>
    </row>
    <row r="939" spans="1:13" x14ac:dyDescent="0.35">
      <c r="A939" t="s">
        <v>687</v>
      </c>
      <c r="B939" t="s">
        <v>7</v>
      </c>
      <c r="C939" s="3" t="s">
        <v>30</v>
      </c>
      <c r="D939" s="4">
        <v>28870</v>
      </c>
      <c r="E939" s="2" t="s">
        <v>20</v>
      </c>
      <c r="F939" s="2" t="s">
        <v>27</v>
      </c>
      <c r="G939" s="15">
        <f>VLOOKUP(C939,'Bonus Rules'!B:G,4,FALSE)</f>
        <v>2.3E-2</v>
      </c>
      <c r="H939" s="15">
        <f>VLOOKUP(C939,'Bonus Rules'!B:G,4,)</f>
        <v>2.3E-2</v>
      </c>
      <c r="J939" s="10">
        <f t="shared" si="46"/>
        <v>346440</v>
      </c>
      <c r="K939" s="10">
        <f t="shared" si="44"/>
        <v>7968.12</v>
      </c>
      <c r="L939" s="18">
        <f t="shared" si="45"/>
        <v>354408.12</v>
      </c>
      <c r="M939" s="2" t="s">
        <v>20</v>
      </c>
    </row>
    <row r="940" spans="1:13" x14ac:dyDescent="0.35">
      <c r="A940" t="s">
        <v>834</v>
      </c>
      <c r="B940" t="s">
        <v>12</v>
      </c>
      <c r="C940" s="3" t="s">
        <v>13</v>
      </c>
      <c r="D940" s="4">
        <v>28870</v>
      </c>
      <c r="E940" s="2" t="s">
        <v>16</v>
      </c>
      <c r="F940" s="2" t="s">
        <v>10</v>
      </c>
      <c r="G940" s="15">
        <f>VLOOKUP(C940,'Bonus Rules'!B:G,6,FALSE)</f>
        <v>6.0999999999999999E-2</v>
      </c>
      <c r="H940" s="15">
        <f>VLOOKUP(C940,'Bonus Rules'!B:G,6,)</f>
        <v>6.0999999999999999E-2</v>
      </c>
      <c r="J940" s="10">
        <f t="shared" si="46"/>
        <v>346440</v>
      </c>
      <c r="K940" s="10">
        <f t="shared" si="44"/>
        <v>21132.84</v>
      </c>
      <c r="L940" s="18">
        <f t="shared" si="45"/>
        <v>367572.84</v>
      </c>
      <c r="M940" s="2" t="s">
        <v>16</v>
      </c>
    </row>
    <row r="941" spans="1:13" x14ac:dyDescent="0.35">
      <c r="A941" t="s">
        <v>410</v>
      </c>
      <c r="B941" t="s">
        <v>7</v>
      </c>
      <c r="C941" s="3" t="s">
        <v>19</v>
      </c>
      <c r="D941" s="4">
        <v>28580</v>
      </c>
      <c r="E941" s="2" t="s">
        <v>16</v>
      </c>
      <c r="F941" s="2" t="s">
        <v>27</v>
      </c>
      <c r="G941" s="15">
        <f>VLOOKUP(C941,'Bonus Rules'!B:G,4,FALSE)</f>
        <v>2.1000000000000001E-2</v>
      </c>
      <c r="H941" s="15">
        <f>VLOOKUP(C941,'Bonus Rules'!B:G,4,)</f>
        <v>2.1000000000000001E-2</v>
      </c>
      <c r="J941" s="10">
        <f t="shared" si="46"/>
        <v>342960</v>
      </c>
      <c r="K941" s="10">
        <f t="shared" si="44"/>
        <v>7202.1600000000008</v>
      </c>
      <c r="L941" s="18">
        <f t="shared" si="45"/>
        <v>350162.16</v>
      </c>
      <c r="M941" s="2" t="s">
        <v>16</v>
      </c>
    </row>
    <row r="942" spans="1:13" x14ac:dyDescent="0.35">
      <c r="A942" t="s">
        <v>88</v>
      </c>
      <c r="B942" t="s">
        <v>7</v>
      </c>
      <c r="C942" s="3" t="s">
        <v>19</v>
      </c>
      <c r="D942" s="4">
        <v>28480</v>
      </c>
      <c r="E942" s="2" t="s">
        <v>20</v>
      </c>
      <c r="F942" s="2" t="s">
        <v>14</v>
      </c>
      <c r="G942" s="15">
        <f>VLOOKUP(C942,'Bonus Rules'!B:G,5,FALSE)</f>
        <v>5.3999999999999999E-2</v>
      </c>
      <c r="H942" s="15">
        <f>VLOOKUP(C942,'Bonus Rules'!B:G,5,)</f>
        <v>5.3999999999999999E-2</v>
      </c>
      <c r="J942" s="10">
        <f t="shared" si="46"/>
        <v>341760</v>
      </c>
      <c r="K942" s="10">
        <f t="shared" si="44"/>
        <v>18455.04</v>
      </c>
      <c r="L942" s="18">
        <f t="shared" si="45"/>
        <v>360215.03999999998</v>
      </c>
      <c r="M942" s="2" t="s">
        <v>20</v>
      </c>
    </row>
    <row r="943" spans="1:13" x14ac:dyDescent="0.35">
      <c r="A943" t="s">
        <v>88</v>
      </c>
      <c r="B943" t="s">
        <v>7</v>
      </c>
      <c r="C943" s="3" t="s">
        <v>19</v>
      </c>
      <c r="D943" s="4">
        <v>28480</v>
      </c>
      <c r="E943" s="2" t="s">
        <v>20</v>
      </c>
      <c r="F943" s="2" t="s">
        <v>23</v>
      </c>
      <c r="G943" s="15">
        <f>VLOOKUP(C943,'Bonus Rules'!B:G,3,FALSE)</f>
        <v>1.9E-2</v>
      </c>
      <c r="H943" s="15">
        <f>VLOOKUP(C943,'Bonus Rules'!B:G,3,)</f>
        <v>1.9E-2</v>
      </c>
      <c r="J943" s="10">
        <f t="shared" si="46"/>
        <v>341760</v>
      </c>
      <c r="K943" s="10">
        <f t="shared" si="44"/>
        <v>6493.44</v>
      </c>
      <c r="L943" s="18">
        <f t="shared" si="45"/>
        <v>348253.44</v>
      </c>
      <c r="M943" s="2" t="s">
        <v>20</v>
      </c>
    </row>
    <row r="944" spans="1:13" x14ac:dyDescent="0.35">
      <c r="A944" t="s">
        <v>68</v>
      </c>
      <c r="B944" t="s">
        <v>7</v>
      </c>
      <c r="C944" s="3" t="s">
        <v>26</v>
      </c>
      <c r="D944" s="4">
        <v>28330</v>
      </c>
      <c r="E944" s="2" t="s">
        <v>9</v>
      </c>
      <c r="F944" s="2" t="s">
        <v>50</v>
      </c>
      <c r="G944" s="15">
        <f>VLOOKUP(C944,'Bonus Rules'!B:G,2,FALSE)</f>
        <v>5.0000000000000001E-3</v>
      </c>
      <c r="H944" s="15">
        <f>VLOOKUP(C944,'Bonus Rules'!B:G,2,)</f>
        <v>5.0000000000000001E-3</v>
      </c>
      <c r="J944" s="10">
        <f t="shared" si="46"/>
        <v>339960</v>
      </c>
      <c r="K944" s="10">
        <f t="shared" si="44"/>
        <v>1699.8</v>
      </c>
      <c r="L944" s="18">
        <f t="shared" si="45"/>
        <v>341659.8</v>
      </c>
      <c r="M944" s="2" t="s">
        <v>9</v>
      </c>
    </row>
    <row r="945" spans="1:13" x14ac:dyDescent="0.35">
      <c r="A945" t="s">
        <v>692</v>
      </c>
      <c r="B945" t="s">
        <v>12</v>
      </c>
      <c r="C945" s="3" t="s">
        <v>30</v>
      </c>
      <c r="D945" s="4">
        <v>28310</v>
      </c>
      <c r="E945" s="2" t="s">
        <v>16</v>
      </c>
      <c r="F945" s="2" t="s">
        <v>27</v>
      </c>
      <c r="G945" s="15">
        <f>VLOOKUP(C945,'Bonus Rules'!B:G,4,FALSE)</f>
        <v>2.3E-2</v>
      </c>
      <c r="H945" s="15">
        <f>VLOOKUP(C945,'Bonus Rules'!B:G,4,)</f>
        <v>2.3E-2</v>
      </c>
      <c r="J945" s="10">
        <f t="shared" si="46"/>
        <v>339720</v>
      </c>
      <c r="K945" s="10">
        <f t="shared" si="44"/>
        <v>7813.5599999999995</v>
      </c>
      <c r="L945" s="18">
        <f t="shared" si="45"/>
        <v>347533.56</v>
      </c>
      <c r="M945" s="2" t="s">
        <v>16</v>
      </c>
    </row>
    <row r="946" spans="1:13" x14ac:dyDescent="0.35">
      <c r="A946" t="s">
        <v>528</v>
      </c>
      <c r="B946" t="s">
        <v>7</v>
      </c>
      <c r="C946" s="3" t="s">
        <v>49</v>
      </c>
      <c r="D946" s="4">
        <v>28160</v>
      </c>
      <c r="E946" s="2" t="s">
        <v>16</v>
      </c>
      <c r="F946" s="2" t="s">
        <v>17</v>
      </c>
      <c r="G946" s="15">
        <v>0</v>
      </c>
      <c r="H946" s="15">
        <v>0</v>
      </c>
      <c r="J946" s="10">
        <f t="shared" si="46"/>
        <v>337920</v>
      </c>
      <c r="K946" s="10">
        <f t="shared" si="44"/>
        <v>0</v>
      </c>
      <c r="L946" s="18">
        <f t="shared" si="45"/>
        <v>337920</v>
      </c>
      <c r="M946" s="2" t="s">
        <v>16</v>
      </c>
    </row>
    <row r="947" spans="1:13" x14ac:dyDescent="0.35">
      <c r="A947" t="s">
        <v>429</v>
      </c>
      <c r="B947" t="s">
        <v>7</v>
      </c>
      <c r="C947" s="3" t="s">
        <v>49</v>
      </c>
      <c r="D947" s="4">
        <v>28130</v>
      </c>
      <c r="E947" s="2" t="s">
        <v>16</v>
      </c>
      <c r="F947" s="2" t="s">
        <v>23</v>
      </c>
      <c r="G947" s="15">
        <f>VLOOKUP(C947,'Bonus Rules'!B:G,3,FALSE)</f>
        <v>0.02</v>
      </c>
      <c r="H947" s="15">
        <f>VLOOKUP(C947,'Bonus Rules'!B:G,3,)</f>
        <v>0.02</v>
      </c>
      <c r="J947" s="10">
        <f t="shared" si="46"/>
        <v>337560</v>
      </c>
      <c r="K947" s="10">
        <f t="shared" si="44"/>
        <v>6751.2</v>
      </c>
      <c r="L947" s="18">
        <f t="shared" si="45"/>
        <v>344311.2</v>
      </c>
      <c r="M947" s="2" t="s">
        <v>16</v>
      </c>
    </row>
    <row r="948" spans="1:13" ht="15" thickBot="1" x14ac:dyDescent="0.4">
      <c r="D948" s="11">
        <f>SUM(D2:D947)</f>
        <v>69723670</v>
      </c>
      <c r="J948" s="19">
        <f>SUM(J2:J947)</f>
        <v>836684040</v>
      </c>
      <c r="K948" s="19">
        <f t="shared" ref="K948:L948" si="47">SUM(K2:K947)</f>
        <v>26391351.599999953</v>
      </c>
      <c r="L948" s="19">
        <f t="shared" si="47"/>
        <v>863075391.60000062</v>
      </c>
    </row>
    <row r="949" spans="1:13" ht="15" thickTop="1" x14ac:dyDescent="0.35"/>
    <row r="950" spans="1:13" x14ac:dyDescent="0.35">
      <c r="D950" s="11">
        <f>AVERAGE(D2:D947)</f>
        <v>73703.668076109941</v>
      </c>
    </row>
  </sheetData>
  <autoFilter ref="A1:F948" xr:uid="{C53D2448-A5AD-4345-A6CC-2B8A2BCF1EE8}">
    <sortState xmlns:xlrd2="http://schemas.microsoft.com/office/spreadsheetml/2017/richdata2" ref="A2:F947">
      <sortCondition descending="1" ref="D1:D947"/>
    </sortState>
  </autoFilter>
  <pageMargins left="0.7" right="0.7" top="0.75" bottom="0.75" header="0.3" footer="0.3"/>
  <ignoredErrors>
    <ignoredError sqref="G19:H947" formula="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3C39B2-5F2E-4D8B-97EF-357A4D0DE45A}">
  <dimension ref="B1:H14"/>
  <sheetViews>
    <sheetView showGridLines="0" zoomScaleNormal="80" workbookViewId="0">
      <selection activeCell="H14" sqref="H14"/>
    </sheetView>
  </sheetViews>
  <sheetFormatPr defaultRowHeight="14.5" x14ac:dyDescent="0.35"/>
  <cols>
    <col min="1" max="1" width="5" customWidth="1"/>
    <col min="2" max="2" width="26.7265625" customWidth="1"/>
    <col min="3" max="5" width="19.81640625" customWidth="1"/>
    <col min="6" max="6" width="15.54296875" customWidth="1"/>
    <col min="7" max="7" width="25.81640625" bestFit="1" customWidth="1"/>
    <col min="9" max="9" width="25.81640625" bestFit="1" customWidth="1"/>
    <col min="15" max="15" width="24.81640625" customWidth="1"/>
  </cols>
  <sheetData>
    <row r="1" spans="2:8" x14ac:dyDescent="0.35">
      <c r="B1" t="s">
        <v>2</v>
      </c>
      <c r="C1" s="1" t="s">
        <v>50</v>
      </c>
      <c r="D1" s="1" t="s">
        <v>23</v>
      </c>
      <c r="E1" s="1" t="s">
        <v>27</v>
      </c>
      <c r="F1" s="1" t="s">
        <v>14</v>
      </c>
      <c r="G1" s="1" t="s">
        <v>10</v>
      </c>
      <c r="H1" s="1" t="s">
        <v>997</v>
      </c>
    </row>
    <row r="2" spans="2:8" x14ac:dyDescent="0.35">
      <c r="B2" t="s">
        <v>8</v>
      </c>
      <c r="C2" s="7">
        <v>5.0000000000000001E-3</v>
      </c>
      <c r="D2" s="7">
        <v>1.2E-2</v>
      </c>
      <c r="E2" s="7">
        <v>2.1000000000000001E-2</v>
      </c>
      <c r="F2" s="7">
        <v>5.0999999999999997E-2</v>
      </c>
      <c r="G2" s="7">
        <v>8.7999999999999995E-2</v>
      </c>
      <c r="H2" s="7"/>
    </row>
    <row r="3" spans="2:8" x14ac:dyDescent="0.35">
      <c r="B3" t="s">
        <v>13</v>
      </c>
      <c r="C3" s="7">
        <v>5.0000000000000001E-3</v>
      </c>
      <c r="D3" s="7">
        <v>1.0999999999999999E-2</v>
      </c>
      <c r="E3" s="7">
        <v>3.5000000000000003E-2</v>
      </c>
      <c r="F3" s="7">
        <v>4.2999999999999997E-2</v>
      </c>
      <c r="G3" s="7">
        <v>6.0999999999999999E-2</v>
      </c>
      <c r="H3" s="7"/>
    </row>
    <row r="4" spans="2:8" x14ac:dyDescent="0.35">
      <c r="B4" t="s">
        <v>19</v>
      </c>
      <c r="C4" s="7">
        <v>5.0000000000000001E-3</v>
      </c>
      <c r="D4" s="7">
        <v>1.9E-2</v>
      </c>
      <c r="E4" s="7">
        <v>2.1000000000000001E-2</v>
      </c>
      <c r="F4" s="7">
        <v>5.3999999999999999E-2</v>
      </c>
      <c r="G4" s="7">
        <v>6.4000000000000001E-2</v>
      </c>
      <c r="H4" s="7"/>
    </row>
    <row r="5" spans="2:8" x14ac:dyDescent="0.35">
      <c r="B5" t="s">
        <v>22</v>
      </c>
      <c r="C5" s="7">
        <v>5.0000000000000001E-3</v>
      </c>
      <c r="D5" s="7">
        <v>0.01</v>
      </c>
      <c r="E5" s="7">
        <v>2.8000000000000001E-2</v>
      </c>
      <c r="F5" s="7">
        <v>4.9000000000000002E-2</v>
      </c>
      <c r="G5" s="7">
        <v>7.5999999999999998E-2</v>
      </c>
      <c r="H5" s="7"/>
    </row>
    <row r="6" spans="2:8" x14ac:dyDescent="0.35">
      <c r="B6" t="s">
        <v>26</v>
      </c>
      <c r="C6" s="7">
        <v>5.0000000000000001E-3</v>
      </c>
      <c r="D6" s="7">
        <v>1.2999999999999999E-2</v>
      </c>
      <c r="E6" s="7">
        <v>2.7E-2</v>
      </c>
      <c r="F6" s="7">
        <v>5.3999999999999999E-2</v>
      </c>
      <c r="G6" s="7">
        <v>7.5999999999999998E-2</v>
      </c>
      <c r="H6" s="7"/>
    </row>
    <row r="7" spans="2:8" x14ac:dyDescent="0.35">
      <c r="B7" t="s">
        <v>33</v>
      </c>
      <c r="C7" s="7">
        <v>5.0000000000000001E-3</v>
      </c>
      <c r="D7" s="7">
        <v>1.7999999999999999E-2</v>
      </c>
      <c r="E7" s="7">
        <v>2.4E-2</v>
      </c>
      <c r="F7" s="7">
        <v>0.05</v>
      </c>
      <c r="G7" s="7">
        <v>7.2999999999999995E-2</v>
      </c>
      <c r="H7" s="7"/>
    </row>
    <row r="8" spans="2:8" x14ac:dyDescent="0.35">
      <c r="B8" t="s">
        <v>36</v>
      </c>
      <c r="C8" s="7">
        <v>5.0000000000000001E-3</v>
      </c>
      <c r="D8" s="7">
        <v>0.01</v>
      </c>
      <c r="E8" s="7">
        <v>3.2000000000000001E-2</v>
      </c>
      <c r="F8" s="7">
        <v>4.1000000000000002E-2</v>
      </c>
      <c r="G8" s="7">
        <v>6.2E-2</v>
      </c>
      <c r="H8" s="7"/>
    </row>
    <row r="9" spans="2:8" x14ac:dyDescent="0.35">
      <c r="B9" t="s">
        <v>41</v>
      </c>
      <c r="C9" s="7">
        <v>5.0000000000000001E-3</v>
      </c>
      <c r="D9" s="7">
        <v>1.9E-2</v>
      </c>
      <c r="E9" s="7">
        <v>0.04</v>
      </c>
      <c r="F9" s="7">
        <v>5.8999999999999997E-2</v>
      </c>
      <c r="G9" s="7">
        <v>6.3E-2</v>
      </c>
      <c r="H9" s="7"/>
    </row>
    <row r="10" spans="2:8" x14ac:dyDescent="0.35">
      <c r="B10" t="s">
        <v>49</v>
      </c>
      <c r="C10" s="7">
        <v>5.0000000000000001E-3</v>
      </c>
      <c r="D10" s="7">
        <v>0.02</v>
      </c>
      <c r="E10" s="7">
        <v>3.3000000000000002E-2</v>
      </c>
      <c r="F10" s="7">
        <v>5.3999999999999999E-2</v>
      </c>
      <c r="G10" s="7">
        <v>8.4000000000000005E-2</v>
      </c>
      <c r="H10" s="7"/>
    </row>
    <row r="11" spans="2:8" x14ac:dyDescent="0.35">
      <c r="B11" t="s">
        <v>52</v>
      </c>
      <c r="C11" s="7">
        <v>5.0000000000000001E-3</v>
      </c>
      <c r="D11" s="7">
        <v>1.2E-2</v>
      </c>
      <c r="E11" s="7">
        <v>0.02</v>
      </c>
      <c r="F11" s="7">
        <v>5.8000000000000003E-2</v>
      </c>
      <c r="G11" s="7">
        <v>7.0999999999999994E-2</v>
      </c>
      <c r="H11" s="7"/>
    </row>
    <row r="12" spans="2:8" x14ac:dyDescent="0.35">
      <c r="B12" t="s">
        <v>30</v>
      </c>
      <c r="C12" s="7">
        <v>5.0000000000000001E-3</v>
      </c>
      <c r="D12" s="7">
        <v>1.4999999999999999E-2</v>
      </c>
      <c r="E12" s="7">
        <v>2.3E-2</v>
      </c>
      <c r="F12" s="7">
        <v>5.2999999999999999E-2</v>
      </c>
      <c r="G12" s="7">
        <v>7.1999999999999995E-2</v>
      </c>
      <c r="H12" s="7"/>
    </row>
    <row r="13" spans="2:8" x14ac:dyDescent="0.35">
      <c r="B13" t="s">
        <v>65</v>
      </c>
      <c r="C13" s="7">
        <v>5.0000000000000001E-3</v>
      </c>
      <c r="D13" s="7">
        <v>1.2999999999999999E-2</v>
      </c>
      <c r="E13" s="7">
        <v>3.5000000000000003E-2</v>
      </c>
      <c r="F13" s="7">
        <v>5.8000000000000003E-2</v>
      </c>
      <c r="G13" s="7">
        <v>9.9000000000000005E-2</v>
      </c>
      <c r="H13" s="7"/>
    </row>
    <row r="14" spans="2:8" x14ac:dyDescent="0.35">
      <c r="C14" s="7">
        <f>AVERAGE(bonus.mapping[Very Poor])</f>
        <v>4.9999999999999992E-3</v>
      </c>
      <c r="D14" s="7">
        <f>AVERAGE(bonus.mapping[Poor])</f>
        <v>1.4333333333333337E-2</v>
      </c>
      <c r="E14" s="7">
        <f>AVERAGE(bonus.mapping[Average])</f>
        <v>2.8250000000000008E-2</v>
      </c>
      <c r="F14" s="7">
        <f>AVERAGE(bonus.mapping[Good])</f>
        <v>5.2000000000000011E-2</v>
      </c>
      <c r="G14" s="7">
        <f>AVERAGE(bonus.mapping[Very Good])</f>
        <v>7.408333333333332E-2</v>
      </c>
      <c r="H14" s="63">
        <f>AVERAGE(bonus.mapping[[#Totals],[Very Poor]:[Very Good]])</f>
        <v>3.4733333333333338E-2</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7ACFF1-C491-4D04-BFC3-A04B7910C4FD}">
  <dimension ref="A1:I44"/>
  <sheetViews>
    <sheetView topLeftCell="A26" workbookViewId="0">
      <selection activeCell="I34" sqref="I34"/>
    </sheetView>
  </sheetViews>
  <sheetFormatPr defaultRowHeight="14.5" x14ac:dyDescent="0.35"/>
  <cols>
    <col min="1" max="1" width="17.453125" bestFit="1" customWidth="1"/>
    <col min="2" max="2" width="12.54296875" customWidth="1"/>
    <col min="3" max="3" width="23.1796875" bestFit="1" customWidth="1"/>
    <col min="4" max="4" width="9.7265625" customWidth="1"/>
    <col min="5" max="5" width="8" bestFit="1" customWidth="1"/>
    <col min="6" max="6" width="9" bestFit="1" customWidth="1"/>
  </cols>
  <sheetData>
    <row r="1" spans="1:6" x14ac:dyDescent="0.35">
      <c r="A1" s="6" t="s">
        <v>0</v>
      </c>
      <c r="B1" s="6" t="s">
        <v>1</v>
      </c>
      <c r="C1" s="6" t="s">
        <v>2</v>
      </c>
      <c r="D1" s="6" t="s">
        <v>3</v>
      </c>
      <c r="E1" s="6" t="s">
        <v>4</v>
      </c>
      <c r="F1" s="6" t="s">
        <v>5</v>
      </c>
    </row>
    <row r="2" spans="1:6" x14ac:dyDescent="0.35">
      <c r="A2" t="s">
        <v>29</v>
      </c>
      <c r="B2" t="s">
        <v>945</v>
      </c>
      <c r="C2" s="3" t="s">
        <v>30</v>
      </c>
      <c r="D2" s="2"/>
      <c r="E2" s="2" t="s">
        <v>16</v>
      </c>
      <c r="F2" s="2" t="s">
        <v>27</v>
      </c>
    </row>
    <row r="3" spans="1:6" x14ac:dyDescent="0.35">
      <c r="A3" t="s">
        <v>95</v>
      </c>
      <c r="B3" t="s">
        <v>12</v>
      </c>
      <c r="C3" s="3" t="s">
        <v>22</v>
      </c>
      <c r="D3" s="2"/>
      <c r="E3" s="2" t="s">
        <v>16</v>
      </c>
      <c r="F3" s="2" t="s">
        <v>14</v>
      </c>
    </row>
    <row r="4" spans="1:6" x14ac:dyDescent="0.35">
      <c r="A4" t="s">
        <v>122</v>
      </c>
      <c r="B4" t="s">
        <v>7</v>
      </c>
      <c r="C4" s="3" t="s">
        <v>13</v>
      </c>
      <c r="D4" s="2"/>
      <c r="E4" s="2" t="s">
        <v>9</v>
      </c>
      <c r="F4" s="2" t="s">
        <v>27</v>
      </c>
    </row>
    <row r="5" spans="1:6" x14ac:dyDescent="0.35">
      <c r="A5" t="s">
        <v>129</v>
      </c>
      <c r="B5" t="s">
        <v>7</v>
      </c>
      <c r="C5" s="3" t="s">
        <v>36</v>
      </c>
      <c r="D5" s="2"/>
      <c r="E5" s="2" t="s">
        <v>9</v>
      </c>
      <c r="F5" s="2" t="s">
        <v>27</v>
      </c>
    </row>
    <row r="6" spans="1:6" x14ac:dyDescent="0.35">
      <c r="A6" t="s">
        <v>138</v>
      </c>
      <c r="B6" t="s">
        <v>945</v>
      </c>
      <c r="C6" s="3" t="s">
        <v>33</v>
      </c>
      <c r="D6" s="2"/>
      <c r="E6" s="2" t="s">
        <v>20</v>
      </c>
      <c r="F6" s="2" t="s">
        <v>27</v>
      </c>
    </row>
    <row r="7" spans="1:6" x14ac:dyDescent="0.35">
      <c r="A7" t="s">
        <v>150</v>
      </c>
      <c r="B7" t="s">
        <v>12</v>
      </c>
      <c r="C7" s="3" t="s">
        <v>52</v>
      </c>
      <c r="D7" s="2"/>
      <c r="E7" s="2" t="s">
        <v>16</v>
      </c>
      <c r="F7" s="2" t="s">
        <v>27</v>
      </c>
    </row>
    <row r="8" spans="1:6" x14ac:dyDescent="0.35">
      <c r="A8" t="s">
        <v>152</v>
      </c>
      <c r="B8" t="s">
        <v>7</v>
      </c>
      <c r="C8" s="3" t="s">
        <v>19</v>
      </c>
      <c r="D8" s="2"/>
      <c r="E8" s="2" t="s">
        <v>16</v>
      </c>
      <c r="F8" s="2" t="s">
        <v>27</v>
      </c>
    </row>
    <row r="9" spans="1:6" x14ac:dyDescent="0.35">
      <c r="A9" t="s">
        <v>173</v>
      </c>
      <c r="B9" t="s">
        <v>7</v>
      </c>
      <c r="C9" s="3" t="s">
        <v>65</v>
      </c>
      <c r="D9" s="2"/>
      <c r="E9" s="2" t="s">
        <v>20</v>
      </c>
      <c r="F9" s="2" t="s">
        <v>17</v>
      </c>
    </row>
    <row r="10" spans="1:6" x14ac:dyDescent="0.35">
      <c r="A10" t="s">
        <v>245</v>
      </c>
      <c r="B10" t="s">
        <v>7</v>
      </c>
      <c r="C10" s="3" t="s">
        <v>41</v>
      </c>
      <c r="D10" s="2"/>
      <c r="E10" s="2" t="s">
        <v>16</v>
      </c>
      <c r="F10" s="2" t="s">
        <v>27</v>
      </c>
    </row>
    <row r="11" spans="1:6" x14ac:dyDescent="0.35">
      <c r="A11" t="s">
        <v>250</v>
      </c>
      <c r="B11" t="s">
        <v>7</v>
      </c>
      <c r="C11" s="3" t="s">
        <v>22</v>
      </c>
      <c r="D11" s="2"/>
      <c r="E11" s="2" t="s">
        <v>20</v>
      </c>
      <c r="F11" s="2" t="s">
        <v>27</v>
      </c>
    </row>
    <row r="12" spans="1:6" x14ac:dyDescent="0.35">
      <c r="A12" t="s">
        <v>258</v>
      </c>
      <c r="B12" t="s">
        <v>12</v>
      </c>
      <c r="C12" s="3" t="s">
        <v>26</v>
      </c>
      <c r="D12" s="2"/>
      <c r="E12" s="2" t="s">
        <v>16</v>
      </c>
      <c r="F12" s="2" t="s">
        <v>27</v>
      </c>
    </row>
    <row r="13" spans="1:6" x14ac:dyDescent="0.35">
      <c r="A13" t="s">
        <v>353</v>
      </c>
      <c r="B13" t="s">
        <v>12</v>
      </c>
      <c r="C13" s="3" t="s">
        <v>15</v>
      </c>
      <c r="D13" s="2"/>
      <c r="E13" s="2" t="s">
        <v>9</v>
      </c>
      <c r="F13" s="2" t="s">
        <v>27</v>
      </c>
    </row>
    <row r="14" spans="1:6" x14ac:dyDescent="0.35">
      <c r="A14" t="s">
        <v>374</v>
      </c>
      <c r="B14" t="s">
        <v>7</v>
      </c>
      <c r="C14" s="3" t="s">
        <v>49</v>
      </c>
      <c r="D14" s="2"/>
      <c r="E14" s="2" t="s">
        <v>16</v>
      </c>
      <c r="F14" s="2" t="s">
        <v>27</v>
      </c>
    </row>
    <row r="15" spans="1:6" x14ac:dyDescent="0.35">
      <c r="A15" t="s">
        <v>378</v>
      </c>
      <c r="B15" t="s">
        <v>7</v>
      </c>
      <c r="C15" s="3" t="s">
        <v>52</v>
      </c>
      <c r="D15" s="2"/>
      <c r="E15" s="2" t="s">
        <v>9</v>
      </c>
      <c r="F15" s="2" t="s">
        <v>17</v>
      </c>
    </row>
    <row r="16" spans="1:6" x14ac:dyDescent="0.35">
      <c r="A16" t="s">
        <v>381</v>
      </c>
      <c r="B16" t="s">
        <v>7</v>
      </c>
      <c r="C16" s="3" t="s">
        <v>41</v>
      </c>
      <c r="D16" s="2"/>
      <c r="E16" s="2" t="s">
        <v>9</v>
      </c>
      <c r="F16" s="2" t="s">
        <v>14</v>
      </c>
    </row>
    <row r="17" spans="1:6" x14ac:dyDescent="0.35">
      <c r="A17" t="s">
        <v>150</v>
      </c>
      <c r="B17" t="s">
        <v>12</v>
      </c>
      <c r="C17" s="3" t="s">
        <v>52</v>
      </c>
      <c r="D17" s="2"/>
      <c r="E17" s="2" t="s">
        <v>9</v>
      </c>
      <c r="F17" s="2" t="s">
        <v>10</v>
      </c>
    </row>
    <row r="18" spans="1:6" x14ac:dyDescent="0.35">
      <c r="A18" t="s">
        <v>416</v>
      </c>
      <c r="B18" t="s">
        <v>7</v>
      </c>
      <c r="C18" s="3" t="s">
        <v>65</v>
      </c>
      <c r="D18" s="2"/>
      <c r="E18" s="2" t="s">
        <v>20</v>
      </c>
      <c r="F18" s="2" t="s">
        <v>50</v>
      </c>
    </row>
    <row r="19" spans="1:6" x14ac:dyDescent="0.35">
      <c r="A19" t="s">
        <v>434</v>
      </c>
      <c r="B19" t="s">
        <v>12</v>
      </c>
      <c r="C19" s="3" t="s">
        <v>41</v>
      </c>
      <c r="D19" s="2"/>
      <c r="E19" s="2" t="s">
        <v>16</v>
      </c>
      <c r="F19" s="2" t="s">
        <v>14</v>
      </c>
    </row>
    <row r="20" spans="1:6" x14ac:dyDescent="0.35">
      <c r="A20" t="s">
        <v>452</v>
      </c>
      <c r="B20" t="s">
        <v>7</v>
      </c>
      <c r="C20" s="3" t="s">
        <v>52</v>
      </c>
      <c r="D20" s="2"/>
      <c r="E20" s="2" t="s">
        <v>20</v>
      </c>
      <c r="F20" s="2" t="s">
        <v>23</v>
      </c>
    </row>
    <row r="21" spans="1:6" x14ac:dyDescent="0.35">
      <c r="A21" t="s">
        <v>470</v>
      </c>
      <c r="B21" t="s">
        <v>7</v>
      </c>
      <c r="C21" s="3" t="s">
        <v>15</v>
      </c>
      <c r="D21" s="2"/>
      <c r="E21" s="2" t="s">
        <v>9</v>
      </c>
      <c r="F21" s="2" t="s">
        <v>27</v>
      </c>
    </row>
    <row r="22" spans="1:6" x14ac:dyDescent="0.35">
      <c r="A22" t="s">
        <v>480</v>
      </c>
      <c r="B22" t="s">
        <v>7</v>
      </c>
      <c r="C22" s="3" t="s">
        <v>8</v>
      </c>
      <c r="D22" s="2"/>
      <c r="E22" s="2" t="s">
        <v>20</v>
      </c>
      <c r="F22" s="2" t="s">
        <v>50</v>
      </c>
    </row>
    <row r="23" spans="1:6" x14ac:dyDescent="0.35">
      <c r="A23" t="s">
        <v>484</v>
      </c>
      <c r="B23" t="s">
        <v>12</v>
      </c>
      <c r="C23" s="3" t="s">
        <v>19</v>
      </c>
      <c r="D23" s="2"/>
      <c r="E23" s="2" t="s">
        <v>20</v>
      </c>
      <c r="F23" s="2" t="s">
        <v>27</v>
      </c>
    </row>
    <row r="24" spans="1:6" x14ac:dyDescent="0.35">
      <c r="A24" t="s">
        <v>488</v>
      </c>
      <c r="B24" t="s">
        <v>7</v>
      </c>
      <c r="C24" s="3" t="s">
        <v>49</v>
      </c>
      <c r="D24" s="2"/>
      <c r="E24" s="2" t="s">
        <v>16</v>
      </c>
      <c r="F24" s="2" t="s">
        <v>14</v>
      </c>
    </row>
    <row r="25" spans="1:6" x14ac:dyDescent="0.35">
      <c r="A25" t="s">
        <v>511</v>
      </c>
      <c r="B25" t="s">
        <v>7</v>
      </c>
      <c r="C25" s="3" t="s">
        <v>49</v>
      </c>
      <c r="D25" s="2"/>
      <c r="E25" s="2" t="s">
        <v>16</v>
      </c>
      <c r="F25" s="2" t="s">
        <v>50</v>
      </c>
    </row>
    <row r="26" spans="1:6" x14ac:dyDescent="0.35">
      <c r="A26" t="s">
        <v>512</v>
      </c>
      <c r="B26" t="s">
        <v>12</v>
      </c>
      <c r="C26" s="3" t="s">
        <v>49</v>
      </c>
      <c r="D26" s="2"/>
      <c r="E26" s="2" t="s">
        <v>9</v>
      </c>
      <c r="F26" s="2" t="s">
        <v>17</v>
      </c>
    </row>
    <row r="27" spans="1:6" x14ac:dyDescent="0.35">
      <c r="A27" t="s">
        <v>553</v>
      </c>
      <c r="B27" t="s">
        <v>7</v>
      </c>
      <c r="C27" s="3" t="s">
        <v>19</v>
      </c>
      <c r="D27" s="2"/>
      <c r="E27" s="2" t="s">
        <v>16</v>
      </c>
      <c r="F27" s="2" t="s">
        <v>27</v>
      </c>
    </row>
    <row r="28" spans="1:6" x14ac:dyDescent="0.35">
      <c r="A28" t="s">
        <v>258</v>
      </c>
      <c r="B28" t="s">
        <v>12</v>
      </c>
      <c r="C28" s="3" t="s">
        <v>26</v>
      </c>
      <c r="D28" s="2"/>
      <c r="E28" s="2" t="s">
        <v>9</v>
      </c>
      <c r="F28" s="2" t="s">
        <v>27</v>
      </c>
    </row>
    <row r="29" spans="1:6" x14ac:dyDescent="0.35">
      <c r="A29" t="s">
        <v>575</v>
      </c>
      <c r="B29" t="s">
        <v>12</v>
      </c>
      <c r="C29" s="3" t="s">
        <v>26</v>
      </c>
      <c r="D29" s="2"/>
      <c r="E29" s="2" t="s">
        <v>16</v>
      </c>
      <c r="F29" s="2" t="s">
        <v>27</v>
      </c>
    </row>
    <row r="30" spans="1:6" x14ac:dyDescent="0.35">
      <c r="A30" t="s">
        <v>615</v>
      </c>
      <c r="B30" t="s">
        <v>12</v>
      </c>
      <c r="C30" s="3" t="s">
        <v>33</v>
      </c>
      <c r="D30" s="2"/>
      <c r="E30" s="2" t="s">
        <v>16</v>
      </c>
      <c r="F30" s="2" t="s">
        <v>14</v>
      </c>
    </row>
    <row r="31" spans="1:6" x14ac:dyDescent="0.35">
      <c r="A31" t="s">
        <v>656</v>
      </c>
      <c r="B31" t="s">
        <v>12</v>
      </c>
      <c r="C31" s="3" t="s">
        <v>65</v>
      </c>
      <c r="D31" s="2"/>
      <c r="E31" s="2" t="s">
        <v>16</v>
      </c>
      <c r="F31" s="2" t="s">
        <v>27</v>
      </c>
    </row>
    <row r="32" spans="1:6" x14ac:dyDescent="0.35">
      <c r="A32" t="s">
        <v>660</v>
      </c>
      <c r="B32" t="s">
        <v>12</v>
      </c>
      <c r="C32" s="3" t="s">
        <v>8</v>
      </c>
      <c r="D32" s="2"/>
      <c r="E32" s="2" t="s">
        <v>9</v>
      </c>
      <c r="F32" s="2" t="s">
        <v>27</v>
      </c>
    </row>
    <row r="33" spans="1:9" x14ac:dyDescent="0.35">
      <c r="A33" t="s">
        <v>681</v>
      </c>
      <c r="B33" t="s">
        <v>7</v>
      </c>
      <c r="C33" s="3" t="s">
        <v>52</v>
      </c>
      <c r="D33" s="2"/>
      <c r="E33" s="2" t="s">
        <v>20</v>
      </c>
      <c r="F33" s="2" t="s">
        <v>27</v>
      </c>
      <c r="I33" s="24">
        <f>43/(946+43)</f>
        <v>4.3478260869565216E-2</v>
      </c>
    </row>
    <row r="34" spans="1:9" x14ac:dyDescent="0.35">
      <c r="A34" t="s">
        <v>738</v>
      </c>
      <c r="B34" t="s">
        <v>7</v>
      </c>
      <c r="C34" s="3" t="s">
        <v>13</v>
      </c>
      <c r="D34" s="2"/>
      <c r="E34" s="2" t="s">
        <v>16</v>
      </c>
      <c r="F34" s="2" t="s">
        <v>14</v>
      </c>
    </row>
    <row r="35" spans="1:9" x14ac:dyDescent="0.35">
      <c r="A35" t="s">
        <v>740</v>
      </c>
      <c r="B35" t="s">
        <v>12</v>
      </c>
      <c r="C35" s="3" t="s">
        <v>8</v>
      </c>
      <c r="D35" s="2"/>
      <c r="E35" s="2" t="s">
        <v>20</v>
      </c>
      <c r="F35" s="2" t="s">
        <v>27</v>
      </c>
    </row>
    <row r="36" spans="1:9" x14ac:dyDescent="0.35">
      <c r="A36" t="s">
        <v>746</v>
      </c>
      <c r="B36" t="s">
        <v>12</v>
      </c>
      <c r="C36" s="3" t="s">
        <v>36</v>
      </c>
      <c r="D36" s="2"/>
      <c r="E36" s="2" t="s">
        <v>20</v>
      </c>
      <c r="F36" s="2" t="s">
        <v>14</v>
      </c>
    </row>
    <row r="37" spans="1:9" x14ac:dyDescent="0.35">
      <c r="A37" t="s">
        <v>770</v>
      </c>
      <c r="B37" t="s">
        <v>12</v>
      </c>
      <c r="C37" s="3" t="s">
        <v>65</v>
      </c>
      <c r="D37" s="2"/>
      <c r="E37" s="2" t="s">
        <v>9</v>
      </c>
      <c r="F37" s="2" t="s">
        <v>17</v>
      </c>
    </row>
    <row r="38" spans="1:9" x14ac:dyDescent="0.35">
      <c r="A38" t="s">
        <v>776</v>
      </c>
      <c r="B38" t="s">
        <v>7</v>
      </c>
      <c r="C38" s="3" t="s">
        <v>36</v>
      </c>
      <c r="D38" s="2"/>
      <c r="E38" s="2" t="s">
        <v>20</v>
      </c>
      <c r="F38" s="2" t="s">
        <v>14</v>
      </c>
    </row>
    <row r="39" spans="1:9" x14ac:dyDescent="0.35">
      <c r="A39" t="s">
        <v>788</v>
      </c>
      <c r="B39" t="s">
        <v>7</v>
      </c>
      <c r="C39" s="3" t="s">
        <v>30</v>
      </c>
      <c r="D39" s="2"/>
      <c r="E39" s="2" t="s">
        <v>20</v>
      </c>
      <c r="F39" s="2" t="s">
        <v>10</v>
      </c>
    </row>
    <row r="40" spans="1:9" x14ac:dyDescent="0.35">
      <c r="A40" t="s">
        <v>804</v>
      </c>
      <c r="B40" t="s">
        <v>12</v>
      </c>
      <c r="C40" s="3" t="s">
        <v>19</v>
      </c>
      <c r="D40" s="2"/>
      <c r="E40" s="2" t="s">
        <v>9</v>
      </c>
      <c r="F40" s="2" t="s">
        <v>27</v>
      </c>
    </row>
    <row r="41" spans="1:9" x14ac:dyDescent="0.35">
      <c r="A41" t="s">
        <v>856</v>
      </c>
      <c r="B41" t="s">
        <v>12</v>
      </c>
      <c r="C41" s="3" t="s">
        <v>41</v>
      </c>
      <c r="D41" s="2"/>
      <c r="E41" s="2" t="s">
        <v>20</v>
      </c>
      <c r="F41" s="2" t="s">
        <v>14</v>
      </c>
    </row>
    <row r="42" spans="1:9" x14ac:dyDescent="0.35">
      <c r="A42" t="s">
        <v>877</v>
      </c>
      <c r="B42" t="s">
        <v>7</v>
      </c>
      <c r="C42" s="3" t="s">
        <v>26</v>
      </c>
      <c r="D42" s="2"/>
      <c r="E42" s="2" t="s">
        <v>16</v>
      </c>
      <c r="F42" s="2" t="s">
        <v>27</v>
      </c>
    </row>
    <row r="43" spans="1:9" x14ac:dyDescent="0.35">
      <c r="A43" t="s">
        <v>911</v>
      </c>
      <c r="B43" t="s">
        <v>7</v>
      </c>
      <c r="C43" s="3" t="s">
        <v>33</v>
      </c>
      <c r="D43" s="2"/>
      <c r="E43" s="2" t="s">
        <v>20</v>
      </c>
      <c r="F43" s="2" t="s">
        <v>27</v>
      </c>
    </row>
    <row r="44" spans="1:9" x14ac:dyDescent="0.35">
      <c r="A44" t="s">
        <v>915</v>
      </c>
      <c r="B44" t="s">
        <v>12</v>
      </c>
      <c r="C44" s="3" t="s">
        <v>22</v>
      </c>
      <c r="D44" s="2"/>
      <c r="E44" s="2" t="s">
        <v>20</v>
      </c>
      <c r="F44" s="2" t="s">
        <v>27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Dashboard</vt:lpstr>
      <vt:lpstr>Pivot Tab</vt:lpstr>
      <vt:lpstr>Sheet2</vt:lpstr>
      <vt:lpstr>Palmoria Group emp-data</vt:lpstr>
      <vt:lpstr>Bonus Rules</vt:lpstr>
      <vt:lpstr>Employee Out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Tolulope Yaya</cp:lastModifiedBy>
  <cp:lastPrinted>2025-07-14T16:22:49Z</cp:lastPrinted>
  <dcterms:created xsi:type="dcterms:W3CDTF">2025-07-10T15:23:57Z</dcterms:created>
  <dcterms:modified xsi:type="dcterms:W3CDTF">2025-07-17T12:16:24Z</dcterms:modified>
</cp:coreProperties>
</file>