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11790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R22" i="1" l="1"/>
  <c r="Q22" i="1"/>
  <c r="P41" i="1"/>
  <c r="O41" i="1"/>
  <c r="P3" i="1"/>
  <c r="O3" i="1"/>
  <c r="P40" i="1" l="1"/>
  <c r="O40" i="1"/>
  <c r="P4" i="1"/>
  <c r="O4" i="1"/>
  <c r="P38" i="1"/>
  <c r="O38" i="1"/>
  <c r="P37" i="1"/>
  <c r="O37" i="1"/>
  <c r="P34" i="1"/>
  <c r="O34" i="1"/>
  <c r="P33" i="1"/>
  <c r="O33" i="1"/>
  <c r="P31" i="1"/>
  <c r="O31" i="1"/>
  <c r="P30" i="1"/>
  <c r="O30" i="1"/>
  <c r="P29" i="1"/>
  <c r="O29" i="1"/>
  <c r="P27" i="1"/>
  <c r="O27" i="1"/>
  <c r="P26" i="1"/>
  <c r="O26" i="1"/>
  <c r="P25" i="1"/>
  <c r="O25" i="1"/>
  <c r="P24" i="1"/>
  <c r="O24" i="1"/>
  <c r="P23" i="1"/>
  <c r="O23" i="1"/>
  <c r="P21" i="1"/>
  <c r="P20" i="1"/>
  <c r="P18" i="1"/>
  <c r="P17" i="1"/>
  <c r="P14" i="1"/>
  <c r="P12" i="1"/>
  <c r="P11" i="1"/>
  <c r="P10" i="1"/>
  <c r="P9" i="1"/>
  <c r="P8" i="1"/>
  <c r="P6" i="1"/>
  <c r="P5" i="1"/>
  <c r="O21" i="1"/>
  <c r="O20" i="1"/>
  <c r="O18" i="1"/>
  <c r="O17" i="1"/>
  <c r="O14" i="1"/>
  <c r="O12" i="1"/>
  <c r="O11" i="1"/>
  <c r="O10" i="1"/>
  <c r="O9" i="1"/>
  <c r="O8" i="1"/>
  <c r="O6" i="1" l="1"/>
  <c r="O5" i="1"/>
</calcChain>
</file>

<file path=xl/sharedStrings.xml><?xml version="1.0" encoding="utf-8"?>
<sst xmlns="http://schemas.openxmlformats.org/spreadsheetml/2006/main" count="21" uniqueCount="19">
  <si>
    <t>lake</t>
  </si>
  <si>
    <t>Date</t>
  </si>
  <si>
    <t>time collected</t>
  </si>
  <si>
    <t>CageID</t>
  </si>
  <si>
    <t>n emerged collected</t>
  </si>
  <si>
    <t>?</t>
  </si>
  <si>
    <t>Row Labels</t>
  </si>
  <si>
    <t>Grand Total</t>
  </si>
  <si>
    <t>Column Labels</t>
  </si>
  <si>
    <t>Sum of n emerged collected</t>
  </si>
  <si>
    <t>Block</t>
  </si>
  <si>
    <t>T</t>
  </si>
  <si>
    <t>E</t>
  </si>
  <si>
    <t>LakeID</t>
  </si>
  <si>
    <t>Enclosure</t>
  </si>
  <si>
    <t>TadDens</t>
  </si>
  <si>
    <t>MFDens</t>
  </si>
  <si>
    <t>Emerged</t>
  </si>
  <si>
    <t>EmergedPct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</si>
</sst>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Collier Smith" refreshedDate="41990.876000578704" createdVersion="4" refreshedVersion="4" minRefreshableVersion="3" recordCount="289">
  <cacheSource type="worksheet">
    <worksheetSource ref="A1:F290" sheet="Sheet1"/>
  </cacheSource>
  <cacheFields count="6">
    <cacheField name="lake" numFmtId="1">
      <sharedItems containsSemiMixedTypes="0" containsString="0" containsNumber="1" containsInteger="1" minValue="10102" maxValue="10475" count="2">
        <n v="10102"/>
        <n v="10475"/>
      </sharedItems>
    </cacheField>
    <cacheField name="Block" numFmtId="1">
      <sharedItems containsSemiMixedTypes="0" containsString="0" containsNumber="1" containsInteger="1" minValue="1" maxValue="3" count="3">
        <n v="1"/>
        <n v="2"/>
        <n v="3"/>
      </sharedItems>
    </cacheField>
    <cacheField name="Date" numFmtId="0">
      <sharedItems containsSemiMixedTypes="0" containsNonDate="0" containsDate="1" containsString="0" minDate="2009-07-22T00:00:00" maxDate="2009-09-04T00:00:00"/>
    </cacheField>
    <cacheField name="CageID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time collected" numFmtId="164">
      <sharedItems containsSemiMixedTypes="0" containsNonDate="0" containsDate="1" containsString="0" minDate="1899-12-30T08:00:00" maxDate="1899-12-30T18:03:00"/>
    </cacheField>
    <cacheField name="n emerged collected" numFmtId="0">
      <sharedItems containsMixedTypes="1" containsNumber="1" containsInteger="1" minValue="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x v="0"/>
    <x v="0"/>
    <d v="2009-07-30T00:00:00"/>
    <x v="0"/>
    <d v="1899-12-30T09:00:00"/>
    <n v="1"/>
  </r>
  <r>
    <x v="0"/>
    <x v="0"/>
    <d v="2009-07-30T00:00:00"/>
    <x v="1"/>
    <d v="1899-12-30T09:00:00"/>
    <n v="2"/>
  </r>
  <r>
    <x v="0"/>
    <x v="0"/>
    <d v="2009-07-30T00:00:00"/>
    <x v="2"/>
    <d v="1899-12-30T09:05:00"/>
    <n v="0"/>
  </r>
  <r>
    <x v="0"/>
    <x v="0"/>
    <d v="2009-07-30T00:00:00"/>
    <x v="3"/>
    <d v="1899-12-30T09:10:00"/>
    <n v="1"/>
  </r>
  <r>
    <x v="0"/>
    <x v="0"/>
    <d v="2009-07-30T00:00:00"/>
    <x v="4"/>
    <d v="1899-12-30T09:15:00"/>
    <n v="0"/>
  </r>
  <r>
    <x v="0"/>
    <x v="0"/>
    <d v="2009-07-30T00:00:00"/>
    <x v="5"/>
    <d v="1899-12-30T09:15:00"/>
    <n v="0"/>
  </r>
  <r>
    <x v="0"/>
    <x v="0"/>
    <d v="2009-07-30T00:00:00"/>
    <x v="6"/>
    <d v="1899-12-30T09:20:00"/>
    <n v="0"/>
  </r>
  <r>
    <x v="0"/>
    <x v="0"/>
    <d v="2009-07-30T00:00:00"/>
    <x v="7"/>
    <d v="1899-12-30T09:20:00"/>
    <n v="0"/>
  </r>
  <r>
    <x v="0"/>
    <x v="0"/>
    <d v="2009-07-30T00:00:00"/>
    <x v="8"/>
    <d v="1899-12-30T09:25:00"/>
    <n v="0"/>
  </r>
  <r>
    <x v="0"/>
    <x v="0"/>
    <d v="2009-07-30T00:00:00"/>
    <x v="9"/>
    <d v="1899-12-30T09:30:00"/>
    <n v="1"/>
  </r>
  <r>
    <x v="0"/>
    <x v="0"/>
    <d v="2009-07-30T00:00:00"/>
    <x v="10"/>
    <d v="1899-12-30T09:30:00"/>
    <n v="0"/>
  </r>
  <r>
    <x v="0"/>
    <x v="0"/>
    <d v="2009-07-30T00:00:00"/>
    <x v="11"/>
    <d v="1899-12-30T09:40:00"/>
    <n v="0"/>
  </r>
  <r>
    <x v="0"/>
    <x v="0"/>
    <d v="2009-07-30T00:00:00"/>
    <x v="12"/>
    <d v="1899-12-30T09:45:00"/>
    <n v="0"/>
  </r>
  <r>
    <x v="0"/>
    <x v="0"/>
    <d v="2009-07-30T00:00:00"/>
    <x v="13"/>
    <d v="1899-12-30T09:45:00"/>
    <n v="0"/>
  </r>
  <r>
    <x v="0"/>
    <x v="0"/>
    <d v="2009-07-30T00:00:00"/>
    <x v="14"/>
    <d v="1899-12-30T09:55:00"/>
    <n v="0"/>
  </r>
  <r>
    <x v="0"/>
    <x v="0"/>
    <d v="2009-07-30T00:00:00"/>
    <x v="15"/>
    <d v="1899-12-30T09:55:00"/>
    <n v="0"/>
  </r>
  <r>
    <x v="0"/>
    <x v="0"/>
    <d v="2009-07-30T00:00:00"/>
    <x v="16"/>
    <d v="1899-12-30T09:25:00"/>
    <n v="0"/>
  </r>
  <r>
    <x v="0"/>
    <x v="0"/>
    <d v="2009-07-31T00:00:00"/>
    <x v="0"/>
    <d v="1899-12-30T08:00:00"/>
    <n v="0"/>
  </r>
  <r>
    <x v="0"/>
    <x v="0"/>
    <d v="2009-07-31T00:00:00"/>
    <x v="1"/>
    <d v="1899-12-30T08:00:00"/>
    <n v="0"/>
  </r>
  <r>
    <x v="0"/>
    <x v="0"/>
    <d v="2009-07-31T00:00:00"/>
    <x v="2"/>
    <d v="1899-12-30T08:00:00"/>
    <n v="0"/>
  </r>
  <r>
    <x v="0"/>
    <x v="0"/>
    <d v="2009-07-31T00:00:00"/>
    <x v="3"/>
    <d v="1899-12-30T08:00:00"/>
    <n v="2"/>
  </r>
  <r>
    <x v="0"/>
    <x v="0"/>
    <d v="2009-07-31T00:00:00"/>
    <x v="4"/>
    <d v="1899-12-30T08:00:00"/>
    <n v="2"/>
  </r>
  <r>
    <x v="0"/>
    <x v="0"/>
    <d v="2009-07-31T00:00:00"/>
    <x v="5"/>
    <d v="1899-12-30T08:00:00"/>
    <n v="0"/>
  </r>
  <r>
    <x v="0"/>
    <x v="0"/>
    <d v="2009-07-31T00:00:00"/>
    <x v="6"/>
    <d v="1899-12-30T08:00:00"/>
    <n v="1"/>
  </r>
  <r>
    <x v="0"/>
    <x v="0"/>
    <d v="2009-07-31T00:00:00"/>
    <x v="7"/>
    <d v="1899-12-30T08:00:00"/>
    <n v="0"/>
  </r>
  <r>
    <x v="0"/>
    <x v="0"/>
    <d v="2009-07-31T00:00:00"/>
    <x v="8"/>
    <d v="1899-12-30T08:00:00"/>
    <n v="0"/>
  </r>
  <r>
    <x v="0"/>
    <x v="0"/>
    <d v="2009-07-31T00:00:00"/>
    <x v="9"/>
    <d v="1899-12-30T08:00:00"/>
    <s v="?"/>
  </r>
  <r>
    <x v="0"/>
    <x v="0"/>
    <d v="2009-07-31T00:00:00"/>
    <x v="10"/>
    <d v="1899-12-30T08:00:00"/>
    <n v="0"/>
  </r>
  <r>
    <x v="0"/>
    <x v="0"/>
    <d v="2009-07-31T00:00:00"/>
    <x v="11"/>
    <d v="1899-12-30T08:00:00"/>
    <n v="0"/>
  </r>
  <r>
    <x v="0"/>
    <x v="0"/>
    <d v="2009-07-31T00:00:00"/>
    <x v="12"/>
    <d v="1899-12-30T08:00:00"/>
    <n v="0"/>
  </r>
  <r>
    <x v="0"/>
    <x v="0"/>
    <d v="2009-07-31T00:00:00"/>
    <x v="13"/>
    <d v="1899-12-30T08:00:00"/>
    <n v="2"/>
  </r>
  <r>
    <x v="0"/>
    <x v="0"/>
    <d v="2009-07-31T00:00:00"/>
    <x v="14"/>
    <d v="1899-12-30T08:00:00"/>
    <n v="0"/>
  </r>
  <r>
    <x v="0"/>
    <x v="0"/>
    <d v="2009-07-31T00:00:00"/>
    <x v="15"/>
    <d v="1899-12-30T08:00:00"/>
    <n v="0"/>
  </r>
  <r>
    <x v="0"/>
    <x v="0"/>
    <d v="2009-07-31T00:00:00"/>
    <x v="16"/>
    <d v="1899-12-30T08:00:00"/>
    <n v="0"/>
  </r>
  <r>
    <x v="0"/>
    <x v="0"/>
    <d v="2009-08-01T00:00:00"/>
    <x v="0"/>
    <d v="1899-12-30T08:00:00"/>
    <n v="0"/>
  </r>
  <r>
    <x v="0"/>
    <x v="0"/>
    <d v="2009-08-01T00:00:00"/>
    <x v="1"/>
    <d v="1899-12-30T08:00:00"/>
    <n v="0"/>
  </r>
  <r>
    <x v="0"/>
    <x v="0"/>
    <d v="2009-08-01T00:00:00"/>
    <x v="2"/>
    <d v="1899-12-30T08:00:00"/>
    <n v="0"/>
  </r>
  <r>
    <x v="0"/>
    <x v="0"/>
    <d v="2009-08-01T00:00:00"/>
    <x v="3"/>
    <d v="1899-12-30T08:00:00"/>
    <n v="1"/>
  </r>
  <r>
    <x v="0"/>
    <x v="0"/>
    <d v="2009-08-01T00:00:00"/>
    <x v="4"/>
    <d v="1899-12-30T08:00:00"/>
    <n v="0"/>
  </r>
  <r>
    <x v="0"/>
    <x v="0"/>
    <d v="2009-08-01T00:00:00"/>
    <x v="5"/>
    <d v="1899-12-30T08:00:00"/>
    <n v="2"/>
  </r>
  <r>
    <x v="0"/>
    <x v="0"/>
    <d v="2009-08-01T00:00:00"/>
    <x v="6"/>
    <d v="1899-12-30T08:00:00"/>
    <n v="0"/>
  </r>
  <r>
    <x v="0"/>
    <x v="0"/>
    <d v="2009-08-01T00:00:00"/>
    <x v="7"/>
    <d v="1899-12-30T08:00:00"/>
    <n v="0"/>
  </r>
  <r>
    <x v="0"/>
    <x v="0"/>
    <d v="2009-08-01T00:00:00"/>
    <x v="8"/>
    <d v="1899-12-30T08:00:00"/>
    <n v="0"/>
  </r>
  <r>
    <x v="0"/>
    <x v="0"/>
    <d v="2009-08-01T00:00:00"/>
    <x v="9"/>
    <d v="1899-12-30T08:00:00"/>
    <n v="0"/>
  </r>
  <r>
    <x v="0"/>
    <x v="0"/>
    <d v="2009-08-01T00:00:00"/>
    <x v="10"/>
    <d v="1899-12-30T08:00:00"/>
    <n v="0"/>
  </r>
  <r>
    <x v="0"/>
    <x v="0"/>
    <d v="2009-08-01T00:00:00"/>
    <x v="11"/>
    <d v="1899-12-30T08:00:00"/>
    <n v="0"/>
  </r>
  <r>
    <x v="0"/>
    <x v="0"/>
    <d v="2009-08-01T00:00:00"/>
    <x v="12"/>
    <d v="1899-12-30T08:00:00"/>
    <n v="1"/>
  </r>
  <r>
    <x v="0"/>
    <x v="0"/>
    <d v="2009-08-01T00:00:00"/>
    <x v="13"/>
    <d v="1899-12-30T08:00:00"/>
    <n v="0"/>
  </r>
  <r>
    <x v="0"/>
    <x v="0"/>
    <d v="2009-08-01T00:00:00"/>
    <x v="14"/>
    <d v="1899-12-30T08:00:00"/>
    <n v="0"/>
  </r>
  <r>
    <x v="0"/>
    <x v="0"/>
    <d v="2009-08-01T00:00:00"/>
    <x v="15"/>
    <d v="1899-12-30T08:00:00"/>
    <n v="0"/>
  </r>
  <r>
    <x v="0"/>
    <x v="0"/>
    <d v="2009-08-01T00:00:00"/>
    <x v="16"/>
    <d v="1899-12-30T08:00:00"/>
    <n v="0"/>
  </r>
  <r>
    <x v="0"/>
    <x v="1"/>
    <d v="2009-08-22T00:00:00"/>
    <x v="0"/>
    <d v="1899-12-30T08:00:00"/>
    <n v="0"/>
  </r>
  <r>
    <x v="0"/>
    <x v="1"/>
    <d v="2009-08-22T00:00:00"/>
    <x v="1"/>
    <d v="1899-12-30T08:00:00"/>
    <n v="4"/>
  </r>
  <r>
    <x v="0"/>
    <x v="1"/>
    <d v="2009-08-22T00:00:00"/>
    <x v="2"/>
    <d v="1899-12-30T08:00:00"/>
    <n v="0"/>
  </r>
  <r>
    <x v="0"/>
    <x v="1"/>
    <d v="2009-08-22T00:00:00"/>
    <x v="3"/>
    <d v="1899-12-30T08:00:00"/>
    <n v="5"/>
  </r>
  <r>
    <x v="0"/>
    <x v="1"/>
    <d v="2009-08-22T00:00:00"/>
    <x v="4"/>
    <d v="1899-12-30T08:00:00"/>
    <n v="20"/>
  </r>
  <r>
    <x v="0"/>
    <x v="1"/>
    <d v="2009-08-22T00:00:00"/>
    <x v="5"/>
    <d v="1899-12-30T08:00:00"/>
    <n v="0"/>
  </r>
  <r>
    <x v="0"/>
    <x v="1"/>
    <d v="2009-08-22T00:00:00"/>
    <x v="6"/>
    <d v="1899-12-30T08:00:00"/>
    <n v="2"/>
  </r>
  <r>
    <x v="0"/>
    <x v="1"/>
    <d v="2009-08-22T00:00:00"/>
    <x v="7"/>
    <d v="1899-12-30T08:00:00"/>
    <n v="0"/>
  </r>
  <r>
    <x v="0"/>
    <x v="1"/>
    <d v="2009-08-22T00:00:00"/>
    <x v="8"/>
    <d v="1899-12-30T08:00:00"/>
    <n v="0"/>
  </r>
  <r>
    <x v="0"/>
    <x v="1"/>
    <d v="2009-08-22T00:00:00"/>
    <x v="9"/>
    <d v="1899-12-30T08:00:00"/>
    <n v="10"/>
  </r>
  <r>
    <x v="0"/>
    <x v="1"/>
    <d v="2009-08-22T00:00:00"/>
    <x v="10"/>
    <d v="1899-12-30T08:00:00"/>
    <n v="0"/>
  </r>
  <r>
    <x v="0"/>
    <x v="1"/>
    <d v="2009-08-22T00:00:00"/>
    <x v="11"/>
    <d v="1899-12-30T08:00:00"/>
    <n v="0"/>
  </r>
  <r>
    <x v="0"/>
    <x v="1"/>
    <d v="2009-08-22T00:00:00"/>
    <x v="12"/>
    <d v="1899-12-30T08:00:00"/>
    <n v="13"/>
  </r>
  <r>
    <x v="0"/>
    <x v="1"/>
    <d v="2009-08-22T00:00:00"/>
    <x v="13"/>
    <d v="1899-12-30T08:00:00"/>
    <n v="3"/>
  </r>
  <r>
    <x v="0"/>
    <x v="1"/>
    <d v="2009-08-22T00:00:00"/>
    <x v="14"/>
    <d v="1899-12-30T08:00:00"/>
    <n v="0"/>
  </r>
  <r>
    <x v="0"/>
    <x v="1"/>
    <d v="2009-08-22T00:00:00"/>
    <x v="15"/>
    <d v="1899-12-30T08:00:00"/>
    <n v="4"/>
  </r>
  <r>
    <x v="0"/>
    <x v="1"/>
    <d v="2009-08-22T00:00:00"/>
    <x v="16"/>
    <d v="1899-12-30T08:00:00"/>
    <n v="3"/>
  </r>
  <r>
    <x v="0"/>
    <x v="1"/>
    <d v="2009-08-23T00:00:00"/>
    <x v="0"/>
    <d v="1899-12-30T10:00:00"/>
    <n v="0"/>
  </r>
  <r>
    <x v="0"/>
    <x v="1"/>
    <d v="2009-08-23T00:00:00"/>
    <x v="1"/>
    <d v="1899-12-30T10:00:00"/>
    <n v="4"/>
  </r>
  <r>
    <x v="0"/>
    <x v="1"/>
    <d v="2009-08-23T00:00:00"/>
    <x v="2"/>
    <d v="1899-12-30T10:00:00"/>
    <n v="0"/>
  </r>
  <r>
    <x v="0"/>
    <x v="1"/>
    <d v="2009-08-23T00:00:00"/>
    <x v="3"/>
    <d v="1899-12-30T10:00:00"/>
    <n v="2"/>
  </r>
  <r>
    <x v="0"/>
    <x v="1"/>
    <d v="2009-08-23T00:00:00"/>
    <x v="4"/>
    <d v="1899-12-30T10:00:00"/>
    <n v="4"/>
  </r>
  <r>
    <x v="0"/>
    <x v="1"/>
    <d v="2009-08-23T00:00:00"/>
    <x v="5"/>
    <d v="1899-12-30T10:00:00"/>
    <n v="0"/>
  </r>
  <r>
    <x v="0"/>
    <x v="1"/>
    <d v="2009-08-23T00:00:00"/>
    <x v="6"/>
    <d v="1899-12-30T10:00:00"/>
    <n v="0"/>
  </r>
  <r>
    <x v="0"/>
    <x v="1"/>
    <d v="2009-08-23T00:00:00"/>
    <x v="7"/>
    <d v="1899-12-30T10:00:00"/>
    <n v="1"/>
  </r>
  <r>
    <x v="0"/>
    <x v="1"/>
    <d v="2009-08-23T00:00:00"/>
    <x v="8"/>
    <d v="1899-12-30T10:00:00"/>
    <n v="0"/>
  </r>
  <r>
    <x v="0"/>
    <x v="1"/>
    <d v="2009-08-23T00:00:00"/>
    <x v="9"/>
    <d v="1899-12-30T10:00:00"/>
    <n v="3"/>
  </r>
  <r>
    <x v="0"/>
    <x v="1"/>
    <d v="2009-08-23T00:00:00"/>
    <x v="10"/>
    <d v="1899-12-30T10:00:00"/>
    <n v="0"/>
  </r>
  <r>
    <x v="0"/>
    <x v="1"/>
    <d v="2009-08-23T00:00:00"/>
    <x v="11"/>
    <d v="1899-12-30T10:00:00"/>
    <n v="0"/>
  </r>
  <r>
    <x v="0"/>
    <x v="1"/>
    <d v="2009-08-23T00:00:00"/>
    <x v="12"/>
    <d v="1899-12-30T10:00:00"/>
    <n v="2"/>
  </r>
  <r>
    <x v="0"/>
    <x v="1"/>
    <d v="2009-08-23T00:00:00"/>
    <x v="13"/>
    <d v="1899-12-30T10:00:00"/>
    <n v="1"/>
  </r>
  <r>
    <x v="0"/>
    <x v="1"/>
    <d v="2009-08-23T00:00:00"/>
    <x v="14"/>
    <d v="1899-12-30T10:00:00"/>
    <n v="0"/>
  </r>
  <r>
    <x v="0"/>
    <x v="1"/>
    <d v="2009-08-23T00:00:00"/>
    <x v="15"/>
    <d v="1899-12-30T10:00:00"/>
    <n v="0"/>
  </r>
  <r>
    <x v="0"/>
    <x v="1"/>
    <d v="2009-08-23T00:00:00"/>
    <x v="16"/>
    <d v="1899-12-30T10:00:00"/>
    <n v="1"/>
  </r>
  <r>
    <x v="0"/>
    <x v="1"/>
    <d v="2009-08-24T00:00:00"/>
    <x v="0"/>
    <d v="1899-12-30T09:00:00"/>
    <n v="0"/>
  </r>
  <r>
    <x v="0"/>
    <x v="1"/>
    <d v="2009-08-24T00:00:00"/>
    <x v="1"/>
    <d v="1899-12-30T09:00:00"/>
    <n v="0"/>
  </r>
  <r>
    <x v="0"/>
    <x v="1"/>
    <d v="2009-08-24T00:00:00"/>
    <x v="2"/>
    <d v="1899-12-30T09:00:00"/>
    <n v="0"/>
  </r>
  <r>
    <x v="0"/>
    <x v="1"/>
    <d v="2009-08-24T00:00:00"/>
    <x v="3"/>
    <d v="1899-12-30T09:00:00"/>
    <n v="2"/>
  </r>
  <r>
    <x v="0"/>
    <x v="1"/>
    <d v="2009-08-24T00:00:00"/>
    <x v="4"/>
    <d v="1899-12-30T09:00:00"/>
    <n v="1"/>
  </r>
  <r>
    <x v="0"/>
    <x v="1"/>
    <d v="2009-08-24T00:00:00"/>
    <x v="5"/>
    <d v="1899-12-30T09:00:00"/>
    <n v="1"/>
  </r>
  <r>
    <x v="0"/>
    <x v="1"/>
    <d v="2009-08-24T00:00:00"/>
    <x v="6"/>
    <d v="1899-12-30T09:00:00"/>
    <n v="0"/>
  </r>
  <r>
    <x v="0"/>
    <x v="1"/>
    <d v="2009-08-24T00:00:00"/>
    <x v="7"/>
    <d v="1899-12-30T09:00:00"/>
    <n v="0"/>
  </r>
  <r>
    <x v="0"/>
    <x v="1"/>
    <d v="2009-08-24T00:00:00"/>
    <x v="8"/>
    <d v="1899-12-30T09:00:00"/>
    <n v="0"/>
  </r>
  <r>
    <x v="0"/>
    <x v="1"/>
    <d v="2009-08-24T00:00:00"/>
    <x v="9"/>
    <d v="1899-12-30T09:00:00"/>
    <n v="0"/>
  </r>
  <r>
    <x v="0"/>
    <x v="1"/>
    <d v="2009-08-24T00:00:00"/>
    <x v="10"/>
    <d v="1899-12-30T09:00:00"/>
    <n v="0"/>
  </r>
  <r>
    <x v="0"/>
    <x v="1"/>
    <d v="2009-08-24T00:00:00"/>
    <x v="11"/>
    <d v="1899-12-30T09:00:00"/>
    <n v="0"/>
  </r>
  <r>
    <x v="0"/>
    <x v="1"/>
    <d v="2009-08-24T00:00:00"/>
    <x v="12"/>
    <d v="1899-12-30T09:00:00"/>
    <n v="2"/>
  </r>
  <r>
    <x v="0"/>
    <x v="1"/>
    <d v="2009-08-24T00:00:00"/>
    <x v="13"/>
    <d v="1899-12-30T09:00:00"/>
    <n v="0"/>
  </r>
  <r>
    <x v="0"/>
    <x v="1"/>
    <d v="2009-08-24T00:00:00"/>
    <x v="14"/>
    <d v="1899-12-30T09:00:00"/>
    <n v="0"/>
  </r>
  <r>
    <x v="0"/>
    <x v="1"/>
    <d v="2009-08-24T00:00:00"/>
    <x v="15"/>
    <d v="1899-12-30T09:00:00"/>
    <n v="0"/>
  </r>
  <r>
    <x v="0"/>
    <x v="1"/>
    <d v="2009-08-24T00:00:00"/>
    <x v="16"/>
    <d v="1899-12-30T09:00:00"/>
    <n v="3"/>
  </r>
  <r>
    <x v="0"/>
    <x v="1"/>
    <d v="2009-08-25T00:00:00"/>
    <x v="0"/>
    <d v="1899-12-30T09:00:00"/>
    <n v="2"/>
  </r>
  <r>
    <x v="0"/>
    <x v="1"/>
    <d v="2009-08-25T00:00:00"/>
    <x v="0"/>
    <d v="1899-12-30T14:00:00"/>
    <n v="0"/>
  </r>
  <r>
    <x v="0"/>
    <x v="1"/>
    <d v="2009-08-25T00:00:00"/>
    <x v="1"/>
    <d v="1899-12-30T09:00:00"/>
    <n v="1"/>
  </r>
  <r>
    <x v="0"/>
    <x v="1"/>
    <d v="2009-08-25T00:00:00"/>
    <x v="1"/>
    <d v="1899-12-30T14:00:00"/>
    <n v="1"/>
  </r>
  <r>
    <x v="0"/>
    <x v="1"/>
    <d v="2009-08-25T00:00:00"/>
    <x v="2"/>
    <d v="1899-12-30T09:00:00"/>
    <n v="0"/>
  </r>
  <r>
    <x v="0"/>
    <x v="1"/>
    <d v="2009-08-25T00:00:00"/>
    <x v="2"/>
    <d v="1899-12-30T14:00:00"/>
    <n v="0"/>
  </r>
  <r>
    <x v="0"/>
    <x v="1"/>
    <d v="2009-08-25T00:00:00"/>
    <x v="3"/>
    <d v="1899-12-30T09:00:00"/>
    <n v="5"/>
  </r>
  <r>
    <x v="0"/>
    <x v="1"/>
    <d v="2009-08-25T00:00:00"/>
    <x v="3"/>
    <d v="1899-12-30T14:00:00"/>
    <n v="0"/>
  </r>
  <r>
    <x v="0"/>
    <x v="1"/>
    <d v="2009-08-25T00:00:00"/>
    <x v="4"/>
    <d v="1899-12-30T09:00:00"/>
    <n v="1"/>
  </r>
  <r>
    <x v="0"/>
    <x v="1"/>
    <d v="2009-08-25T00:00:00"/>
    <x v="4"/>
    <d v="1899-12-30T14:00:00"/>
    <n v="2"/>
  </r>
  <r>
    <x v="0"/>
    <x v="1"/>
    <d v="2009-08-25T00:00:00"/>
    <x v="5"/>
    <d v="1899-12-30T09:00:00"/>
    <n v="0"/>
  </r>
  <r>
    <x v="0"/>
    <x v="1"/>
    <d v="2009-08-25T00:00:00"/>
    <x v="5"/>
    <d v="1899-12-30T14:00:00"/>
    <n v="0"/>
  </r>
  <r>
    <x v="0"/>
    <x v="1"/>
    <d v="2009-08-25T00:00:00"/>
    <x v="6"/>
    <d v="1899-12-30T09:00:00"/>
    <n v="1"/>
  </r>
  <r>
    <x v="0"/>
    <x v="1"/>
    <d v="2009-08-25T00:00:00"/>
    <x v="6"/>
    <d v="1899-12-30T14:00:00"/>
    <n v="0"/>
  </r>
  <r>
    <x v="0"/>
    <x v="1"/>
    <d v="2009-08-25T00:00:00"/>
    <x v="7"/>
    <d v="1899-12-30T09:00:00"/>
    <n v="3"/>
  </r>
  <r>
    <x v="0"/>
    <x v="1"/>
    <d v="2009-08-25T00:00:00"/>
    <x v="7"/>
    <d v="1899-12-30T14:00:00"/>
    <n v="0"/>
  </r>
  <r>
    <x v="0"/>
    <x v="1"/>
    <d v="2009-08-25T00:00:00"/>
    <x v="8"/>
    <d v="1899-12-30T09:00:00"/>
    <n v="0"/>
  </r>
  <r>
    <x v="0"/>
    <x v="1"/>
    <d v="2009-08-25T00:00:00"/>
    <x v="8"/>
    <d v="1899-12-30T14:00:00"/>
    <n v="0"/>
  </r>
  <r>
    <x v="0"/>
    <x v="1"/>
    <d v="2009-08-25T00:00:00"/>
    <x v="9"/>
    <d v="1899-12-30T09:00:00"/>
    <n v="4"/>
  </r>
  <r>
    <x v="0"/>
    <x v="1"/>
    <d v="2009-08-25T00:00:00"/>
    <x v="9"/>
    <d v="1899-12-30T14:00:00"/>
    <n v="3"/>
  </r>
  <r>
    <x v="0"/>
    <x v="1"/>
    <d v="2009-08-25T00:00:00"/>
    <x v="10"/>
    <d v="1899-12-30T09:00:00"/>
    <n v="0"/>
  </r>
  <r>
    <x v="0"/>
    <x v="1"/>
    <d v="2009-08-25T00:00:00"/>
    <x v="10"/>
    <d v="1899-12-30T14:00:00"/>
    <n v="0"/>
  </r>
  <r>
    <x v="0"/>
    <x v="1"/>
    <d v="2009-08-25T00:00:00"/>
    <x v="11"/>
    <d v="1899-12-30T09:00:00"/>
    <n v="0"/>
  </r>
  <r>
    <x v="0"/>
    <x v="1"/>
    <d v="2009-08-25T00:00:00"/>
    <x v="11"/>
    <d v="1899-12-30T14:00:00"/>
    <n v="0"/>
  </r>
  <r>
    <x v="0"/>
    <x v="1"/>
    <d v="2009-08-25T00:00:00"/>
    <x v="12"/>
    <d v="1899-12-30T09:00:00"/>
    <n v="2"/>
  </r>
  <r>
    <x v="0"/>
    <x v="1"/>
    <d v="2009-08-25T00:00:00"/>
    <x v="12"/>
    <d v="1899-12-30T14:00:00"/>
    <n v="1"/>
  </r>
  <r>
    <x v="0"/>
    <x v="1"/>
    <d v="2009-08-25T00:00:00"/>
    <x v="13"/>
    <d v="1899-12-30T09:00:00"/>
    <n v="1"/>
  </r>
  <r>
    <x v="0"/>
    <x v="1"/>
    <d v="2009-08-25T00:00:00"/>
    <x v="13"/>
    <d v="1899-12-30T14:00:00"/>
    <n v="0"/>
  </r>
  <r>
    <x v="0"/>
    <x v="1"/>
    <d v="2009-08-25T00:00:00"/>
    <x v="14"/>
    <d v="1899-12-30T09:00:00"/>
    <n v="0"/>
  </r>
  <r>
    <x v="0"/>
    <x v="1"/>
    <d v="2009-08-25T00:00:00"/>
    <x v="14"/>
    <d v="1899-12-30T14:00:00"/>
    <n v="0"/>
  </r>
  <r>
    <x v="0"/>
    <x v="1"/>
    <d v="2009-08-25T00:00:00"/>
    <x v="15"/>
    <d v="1899-12-30T09:00:00"/>
    <n v="1"/>
  </r>
  <r>
    <x v="0"/>
    <x v="1"/>
    <d v="2009-08-25T00:00:00"/>
    <x v="15"/>
    <d v="1899-12-30T14:00:00"/>
    <n v="0"/>
  </r>
  <r>
    <x v="0"/>
    <x v="1"/>
    <d v="2009-08-25T00:00:00"/>
    <x v="16"/>
    <d v="1899-12-30T09:00:00"/>
    <n v="0"/>
  </r>
  <r>
    <x v="0"/>
    <x v="1"/>
    <d v="2009-08-25T00:00:00"/>
    <x v="16"/>
    <d v="1899-12-30T14:00:00"/>
    <n v="2"/>
  </r>
  <r>
    <x v="1"/>
    <x v="0"/>
    <d v="2009-07-22T00:00:00"/>
    <x v="0"/>
    <d v="1899-12-30T11:46:00"/>
    <n v="20"/>
  </r>
  <r>
    <x v="1"/>
    <x v="0"/>
    <d v="2009-07-22T00:00:00"/>
    <x v="0"/>
    <d v="1899-12-30T16:32:00"/>
    <n v="4"/>
  </r>
  <r>
    <x v="1"/>
    <x v="0"/>
    <d v="2009-07-22T00:00:00"/>
    <x v="1"/>
    <d v="1899-12-30T11:45:00"/>
    <n v="0"/>
  </r>
  <r>
    <x v="1"/>
    <x v="0"/>
    <d v="2009-07-22T00:00:00"/>
    <x v="1"/>
    <d v="1899-12-30T16:40:00"/>
    <n v="3"/>
  </r>
  <r>
    <x v="1"/>
    <x v="0"/>
    <d v="2009-07-22T00:00:00"/>
    <x v="2"/>
    <d v="1899-12-30T11:36:00"/>
    <n v="5"/>
  </r>
  <r>
    <x v="1"/>
    <x v="0"/>
    <d v="2009-07-22T00:00:00"/>
    <x v="2"/>
    <d v="1899-12-30T16:47:00"/>
    <n v="2"/>
  </r>
  <r>
    <x v="1"/>
    <x v="0"/>
    <d v="2009-07-22T00:00:00"/>
    <x v="3"/>
    <d v="1899-12-30T11:24:00"/>
    <n v="27"/>
  </r>
  <r>
    <x v="1"/>
    <x v="0"/>
    <d v="2009-07-22T00:00:00"/>
    <x v="3"/>
    <d v="1899-12-30T16:52:00"/>
    <n v="21"/>
  </r>
  <r>
    <x v="1"/>
    <x v="0"/>
    <d v="2009-07-22T00:00:00"/>
    <x v="4"/>
    <d v="1899-12-30T11:00:00"/>
    <n v="12"/>
  </r>
  <r>
    <x v="1"/>
    <x v="0"/>
    <d v="2009-07-22T00:00:00"/>
    <x v="4"/>
    <d v="1899-12-30T17:00:00"/>
    <n v="18"/>
  </r>
  <r>
    <x v="1"/>
    <x v="0"/>
    <d v="2009-07-22T00:00:00"/>
    <x v="5"/>
    <d v="1899-12-30T10:50:00"/>
    <n v="0"/>
  </r>
  <r>
    <x v="1"/>
    <x v="0"/>
    <d v="2009-07-22T00:00:00"/>
    <x v="5"/>
    <d v="1899-12-30T17:10:00"/>
    <n v="0"/>
  </r>
  <r>
    <x v="1"/>
    <x v="0"/>
    <d v="2009-07-22T00:00:00"/>
    <x v="6"/>
    <d v="1899-12-30T10:56:00"/>
    <n v="2"/>
  </r>
  <r>
    <x v="1"/>
    <x v="0"/>
    <d v="2009-07-22T00:00:00"/>
    <x v="6"/>
    <d v="1899-12-30T17:13:00"/>
    <n v="0"/>
  </r>
  <r>
    <x v="1"/>
    <x v="0"/>
    <d v="2009-07-22T00:00:00"/>
    <x v="7"/>
    <d v="1899-12-30T10:34:00"/>
    <n v="31"/>
  </r>
  <r>
    <x v="1"/>
    <x v="0"/>
    <d v="2009-07-22T00:00:00"/>
    <x v="7"/>
    <d v="1899-12-30T17:16:00"/>
    <n v="13"/>
  </r>
  <r>
    <x v="1"/>
    <x v="0"/>
    <d v="2009-07-22T00:00:00"/>
    <x v="8"/>
    <d v="1899-12-30T10:23:00"/>
    <n v="12"/>
  </r>
  <r>
    <x v="1"/>
    <x v="0"/>
    <d v="2009-07-22T00:00:00"/>
    <x v="8"/>
    <d v="1899-12-30T17:25:00"/>
    <n v="5"/>
  </r>
  <r>
    <x v="1"/>
    <x v="0"/>
    <d v="2009-07-22T00:00:00"/>
    <x v="9"/>
    <d v="1899-12-30T10:20:00"/>
    <n v="0"/>
  </r>
  <r>
    <x v="1"/>
    <x v="0"/>
    <d v="2009-07-22T00:00:00"/>
    <x v="9"/>
    <d v="1899-12-30T17:31:00"/>
    <n v="0"/>
  </r>
  <r>
    <x v="1"/>
    <x v="0"/>
    <d v="2009-07-22T00:00:00"/>
    <x v="10"/>
    <d v="1899-12-30T08:20:00"/>
    <n v="18"/>
  </r>
  <r>
    <x v="1"/>
    <x v="0"/>
    <d v="2009-07-22T00:00:00"/>
    <x v="10"/>
    <d v="1899-12-30T17:33:00"/>
    <n v="10"/>
  </r>
  <r>
    <x v="1"/>
    <x v="0"/>
    <d v="2009-07-22T00:00:00"/>
    <x v="11"/>
    <d v="1899-12-30T10:15:00"/>
    <n v="5"/>
  </r>
  <r>
    <x v="1"/>
    <x v="0"/>
    <d v="2009-07-22T00:00:00"/>
    <x v="11"/>
    <d v="1899-12-30T17:39:00"/>
    <n v="5"/>
  </r>
  <r>
    <x v="1"/>
    <x v="0"/>
    <d v="2009-07-22T00:00:00"/>
    <x v="12"/>
    <d v="1899-12-30T10:11:00"/>
    <n v="0"/>
  </r>
  <r>
    <x v="1"/>
    <x v="0"/>
    <d v="2009-07-22T00:00:00"/>
    <x v="12"/>
    <d v="1899-12-30T17:45:00"/>
    <n v="0"/>
  </r>
  <r>
    <x v="1"/>
    <x v="0"/>
    <d v="2009-07-22T00:00:00"/>
    <x v="13"/>
    <d v="1899-12-30T10:08:00"/>
    <n v="0"/>
  </r>
  <r>
    <x v="1"/>
    <x v="0"/>
    <d v="2009-07-22T00:00:00"/>
    <x v="13"/>
    <d v="1899-12-30T17:47:00"/>
    <n v="0"/>
  </r>
  <r>
    <x v="1"/>
    <x v="0"/>
    <d v="2009-07-22T00:00:00"/>
    <x v="14"/>
    <d v="1899-12-30T09:58:00"/>
    <n v="6"/>
  </r>
  <r>
    <x v="1"/>
    <x v="0"/>
    <d v="2009-07-22T00:00:00"/>
    <x v="14"/>
    <d v="1899-12-30T17:49:00"/>
    <n v="4"/>
  </r>
  <r>
    <x v="1"/>
    <x v="0"/>
    <d v="2009-07-22T00:00:00"/>
    <x v="15"/>
    <d v="1899-12-30T09:15:00"/>
    <n v="35"/>
  </r>
  <r>
    <x v="1"/>
    <x v="0"/>
    <d v="2009-07-22T00:00:00"/>
    <x v="15"/>
    <d v="1899-12-30T17:53:00"/>
    <n v="44"/>
  </r>
  <r>
    <x v="1"/>
    <x v="0"/>
    <d v="2009-07-22T00:00:00"/>
    <x v="16"/>
    <d v="1899-12-30T09:55:00"/>
    <n v="0"/>
  </r>
  <r>
    <x v="1"/>
    <x v="0"/>
    <d v="2009-07-22T00:00:00"/>
    <x v="16"/>
    <d v="1899-12-30T18:03:00"/>
    <n v="0"/>
  </r>
  <r>
    <x v="1"/>
    <x v="1"/>
    <d v="2009-08-11T00:00:00"/>
    <x v="0"/>
    <d v="1899-12-30T12:00:00"/>
    <n v="0"/>
  </r>
  <r>
    <x v="1"/>
    <x v="1"/>
    <d v="2009-08-11T00:00:00"/>
    <x v="1"/>
    <d v="1899-12-30T12:00:00"/>
    <n v="0"/>
  </r>
  <r>
    <x v="1"/>
    <x v="1"/>
    <d v="2009-08-11T00:00:00"/>
    <x v="2"/>
    <d v="1899-12-30T12:00:00"/>
    <n v="0"/>
  </r>
  <r>
    <x v="1"/>
    <x v="1"/>
    <d v="2009-08-11T00:00:00"/>
    <x v="3"/>
    <d v="1899-12-30T12:00:00"/>
    <n v="2"/>
  </r>
  <r>
    <x v="1"/>
    <x v="1"/>
    <d v="2009-08-11T00:00:00"/>
    <x v="4"/>
    <d v="1899-12-30T12:00:00"/>
    <n v="0"/>
  </r>
  <r>
    <x v="1"/>
    <x v="1"/>
    <d v="2009-08-11T00:00:00"/>
    <x v="5"/>
    <d v="1899-12-30T12:00:00"/>
    <n v="0"/>
  </r>
  <r>
    <x v="1"/>
    <x v="1"/>
    <d v="2009-08-11T00:00:00"/>
    <x v="6"/>
    <d v="1899-12-30T12:00:00"/>
    <n v="0"/>
  </r>
  <r>
    <x v="1"/>
    <x v="1"/>
    <d v="2009-08-11T00:00:00"/>
    <x v="7"/>
    <d v="1899-12-30T12:00:00"/>
    <n v="0"/>
  </r>
  <r>
    <x v="1"/>
    <x v="1"/>
    <d v="2009-08-11T00:00:00"/>
    <x v="8"/>
    <d v="1899-12-30T12:00:00"/>
    <n v="2"/>
  </r>
  <r>
    <x v="1"/>
    <x v="1"/>
    <d v="2009-08-11T00:00:00"/>
    <x v="9"/>
    <d v="1899-12-30T12:00:00"/>
    <n v="0"/>
  </r>
  <r>
    <x v="1"/>
    <x v="1"/>
    <d v="2009-08-11T00:00:00"/>
    <x v="10"/>
    <d v="1899-12-30T12:00:00"/>
    <n v="1"/>
  </r>
  <r>
    <x v="1"/>
    <x v="1"/>
    <d v="2009-08-11T00:00:00"/>
    <x v="11"/>
    <d v="1899-12-30T12:00:00"/>
    <n v="0"/>
  </r>
  <r>
    <x v="1"/>
    <x v="1"/>
    <d v="2009-08-11T00:00:00"/>
    <x v="12"/>
    <d v="1899-12-30T12:00:00"/>
    <n v="0"/>
  </r>
  <r>
    <x v="1"/>
    <x v="1"/>
    <d v="2009-08-11T00:00:00"/>
    <x v="13"/>
    <d v="1899-12-30T12:00:00"/>
    <n v="0"/>
  </r>
  <r>
    <x v="1"/>
    <x v="1"/>
    <d v="2009-08-11T00:00:00"/>
    <x v="14"/>
    <d v="1899-12-30T12:00:00"/>
    <n v="0"/>
  </r>
  <r>
    <x v="1"/>
    <x v="1"/>
    <d v="2009-08-11T00:00:00"/>
    <x v="15"/>
    <d v="1899-12-30T12:00:00"/>
    <n v="0"/>
  </r>
  <r>
    <x v="1"/>
    <x v="1"/>
    <d v="2009-08-11T00:00:00"/>
    <x v="16"/>
    <d v="1899-12-30T12:00:00"/>
    <n v="0"/>
  </r>
  <r>
    <x v="1"/>
    <x v="1"/>
    <d v="2009-08-12T00:00:00"/>
    <x v="0"/>
    <d v="1899-12-30T16:10:00"/>
    <n v="10"/>
  </r>
  <r>
    <x v="1"/>
    <x v="1"/>
    <d v="2009-08-12T00:00:00"/>
    <x v="1"/>
    <d v="1899-12-30T16:10:00"/>
    <n v="3"/>
  </r>
  <r>
    <x v="1"/>
    <x v="1"/>
    <d v="2009-08-12T00:00:00"/>
    <x v="2"/>
    <d v="1899-12-30T16:10:00"/>
    <n v="0"/>
  </r>
  <r>
    <x v="1"/>
    <x v="1"/>
    <d v="2009-08-12T00:00:00"/>
    <x v="3"/>
    <d v="1899-12-30T16:10:00"/>
    <n v="4"/>
  </r>
  <r>
    <x v="1"/>
    <x v="1"/>
    <d v="2009-08-12T00:00:00"/>
    <x v="4"/>
    <d v="1899-12-30T16:10:00"/>
    <n v="8"/>
  </r>
  <r>
    <x v="1"/>
    <x v="1"/>
    <d v="2009-08-12T00:00:00"/>
    <x v="5"/>
    <d v="1899-12-30T16:10:00"/>
    <n v="0"/>
  </r>
  <r>
    <x v="1"/>
    <x v="1"/>
    <d v="2009-08-12T00:00:00"/>
    <x v="6"/>
    <d v="1899-12-30T16:10:00"/>
    <n v="1"/>
  </r>
  <r>
    <x v="1"/>
    <x v="1"/>
    <d v="2009-08-12T00:00:00"/>
    <x v="7"/>
    <d v="1899-12-30T16:10:00"/>
    <n v="11"/>
  </r>
  <r>
    <x v="1"/>
    <x v="1"/>
    <d v="2009-08-12T00:00:00"/>
    <x v="8"/>
    <d v="1899-12-30T16:10:00"/>
    <n v="2"/>
  </r>
  <r>
    <x v="1"/>
    <x v="1"/>
    <d v="2009-08-12T00:00:00"/>
    <x v="9"/>
    <d v="1899-12-30T16:10:00"/>
    <n v="0"/>
  </r>
  <r>
    <x v="1"/>
    <x v="1"/>
    <d v="2009-08-12T00:00:00"/>
    <x v="10"/>
    <d v="1899-12-30T16:10:00"/>
    <n v="2"/>
  </r>
  <r>
    <x v="1"/>
    <x v="1"/>
    <d v="2009-08-12T00:00:00"/>
    <x v="11"/>
    <d v="1899-12-30T16:10:00"/>
    <n v="2"/>
  </r>
  <r>
    <x v="1"/>
    <x v="1"/>
    <d v="2009-08-12T00:00:00"/>
    <x v="12"/>
    <d v="1899-12-30T16:10:00"/>
    <n v="0"/>
  </r>
  <r>
    <x v="1"/>
    <x v="1"/>
    <d v="2009-08-12T00:00:00"/>
    <x v="13"/>
    <d v="1899-12-30T16:10:00"/>
    <n v="0"/>
  </r>
  <r>
    <x v="1"/>
    <x v="1"/>
    <d v="2009-08-12T00:00:00"/>
    <x v="14"/>
    <d v="1899-12-30T16:10:00"/>
    <n v="1"/>
  </r>
  <r>
    <x v="1"/>
    <x v="1"/>
    <d v="2009-08-12T00:00:00"/>
    <x v="15"/>
    <d v="1899-12-30T16:10:00"/>
    <n v="16"/>
  </r>
  <r>
    <x v="1"/>
    <x v="1"/>
    <d v="2009-08-12T00:00:00"/>
    <x v="16"/>
    <d v="1899-12-30T16:10:00"/>
    <n v="0"/>
  </r>
  <r>
    <x v="1"/>
    <x v="1"/>
    <d v="2009-08-13T00:00:00"/>
    <x v="0"/>
    <d v="1899-12-30T16:00:00"/>
    <n v="11"/>
  </r>
  <r>
    <x v="1"/>
    <x v="1"/>
    <d v="2009-08-13T00:00:00"/>
    <x v="1"/>
    <d v="1899-12-30T16:00:00"/>
    <n v="3"/>
  </r>
  <r>
    <x v="1"/>
    <x v="1"/>
    <d v="2009-08-13T00:00:00"/>
    <x v="2"/>
    <d v="1899-12-30T16:00:00"/>
    <n v="6"/>
  </r>
  <r>
    <x v="1"/>
    <x v="1"/>
    <d v="2009-08-13T00:00:00"/>
    <x v="3"/>
    <d v="1899-12-30T16:00:00"/>
    <n v="6"/>
  </r>
  <r>
    <x v="1"/>
    <x v="1"/>
    <d v="2009-08-13T00:00:00"/>
    <x v="4"/>
    <d v="1899-12-30T16:00:00"/>
    <n v="10"/>
  </r>
  <r>
    <x v="1"/>
    <x v="1"/>
    <d v="2009-08-13T00:00:00"/>
    <x v="5"/>
    <d v="1899-12-30T16:00:00"/>
    <n v="0"/>
  </r>
  <r>
    <x v="1"/>
    <x v="1"/>
    <d v="2009-08-13T00:00:00"/>
    <x v="6"/>
    <d v="1899-12-30T16:00:00"/>
    <n v="0"/>
  </r>
  <r>
    <x v="1"/>
    <x v="1"/>
    <d v="2009-08-13T00:00:00"/>
    <x v="7"/>
    <d v="1899-12-30T16:00:00"/>
    <n v="17"/>
  </r>
  <r>
    <x v="1"/>
    <x v="1"/>
    <d v="2009-08-13T00:00:00"/>
    <x v="8"/>
    <d v="1899-12-30T16:00:00"/>
    <n v="3"/>
  </r>
  <r>
    <x v="1"/>
    <x v="1"/>
    <d v="2009-08-13T00:00:00"/>
    <x v="9"/>
    <d v="1899-12-30T16:00:00"/>
    <n v="0"/>
  </r>
  <r>
    <x v="1"/>
    <x v="1"/>
    <d v="2009-08-13T00:00:00"/>
    <x v="10"/>
    <d v="1899-12-30T16:00:00"/>
    <n v="4"/>
  </r>
  <r>
    <x v="1"/>
    <x v="1"/>
    <d v="2009-08-13T00:00:00"/>
    <x v="11"/>
    <d v="1899-12-30T16:00:00"/>
    <n v="0"/>
  </r>
  <r>
    <x v="1"/>
    <x v="1"/>
    <d v="2009-08-13T00:00:00"/>
    <x v="12"/>
    <d v="1899-12-30T16:00:00"/>
    <n v="0"/>
  </r>
  <r>
    <x v="1"/>
    <x v="1"/>
    <d v="2009-08-13T00:00:00"/>
    <x v="13"/>
    <d v="1899-12-30T16:00:00"/>
    <n v="0"/>
  </r>
  <r>
    <x v="1"/>
    <x v="1"/>
    <d v="2009-08-13T00:00:00"/>
    <x v="14"/>
    <d v="1899-12-30T16:00:00"/>
    <n v="2"/>
  </r>
  <r>
    <x v="1"/>
    <x v="1"/>
    <d v="2009-08-13T00:00:00"/>
    <x v="15"/>
    <d v="1899-12-30T16:00:00"/>
    <n v="21"/>
  </r>
  <r>
    <x v="1"/>
    <x v="1"/>
    <d v="2009-08-13T00:00:00"/>
    <x v="16"/>
    <d v="1899-12-30T16:00:00"/>
    <n v="0"/>
  </r>
  <r>
    <x v="1"/>
    <x v="1"/>
    <d v="2009-08-14T00:00:00"/>
    <x v="0"/>
    <d v="1899-12-30T09:00:00"/>
    <n v="3"/>
  </r>
  <r>
    <x v="1"/>
    <x v="1"/>
    <d v="2009-08-14T00:00:00"/>
    <x v="1"/>
    <d v="1899-12-30T09:00:00"/>
    <n v="0"/>
  </r>
  <r>
    <x v="1"/>
    <x v="1"/>
    <d v="2009-08-14T00:00:00"/>
    <x v="2"/>
    <d v="1899-12-30T09:00:00"/>
    <n v="1"/>
  </r>
  <r>
    <x v="1"/>
    <x v="1"/>
    <d v="2009-08-14T00:00:00"/>
    <x v="3"/>
    <d v="1899-12-30T09:00:00"/>
    <n v="10"/>
  </r>
  <r>
    <x v="1"/>
    <x v="1"/>
    <d v="2009-08-14T00:00:00"/>
    <x v="4"/>
    <d v="1899-12-30T09:00:00"/>
    <n v="2"/>
  </r>
  <r>
    <x v="1"/>
    <x v="1"/>
    <d v="2009-08-14T00:00:00"/>
    <x v="5"/>
    <d v="1899-12-30T09:00:00"/>
    <n v="0"/>
  </r>
  <r>
    <x v="1"/>
    <x v="1"/>
    <d v="2009-08-14T00:00:00"/>
    <x v="6"/>
    <d v="1899-12-30T09:00:00"/>
    <n v="0"/>
  </r>
  <r>
    <x v="1"/>
    <x v="1"/>
    <d v="2009-08-14T00:00:00"/>
    <x v="7"/>
    <d v="1899-12-30T09:00:00"/>
    <n v="10"/>
  </r>
  <r>
    <x v="1"/>
    <x v="1"/>
    <d v="2009-08-14T00:00:00"/>
    <x v="8"/>
    <d v="1899-12-30T09:00:00"/>
    <n v="3"/>
  </r>
  <r>
    <x v="1"/>
    <x v="1"/>
    <d v="2009-08-14T00:00:00"/>
    <x v="9"/>
    <d v="1899-12-30T09:00:00"/>
    <n v="0"/>
  </r>
  <r>
    <x v="1"/>
    <x v="1"/>
    <d v="2009-08-14T00:00:00"/>
    <x v="10"/>
    <d v="1899-12-30T09:00:00"/>
    <n v="8"/>
  </r>
  <r>
    <x v="1"/>
    <x v="1"/>
    <d v="2009-08-14T00:00:00"/>
    <x v="11"/>
    <d v="1899-12-30T09:00:00"/>
    <n v="0"/>
  </r>
  <r>
    <x v="1"/>
    <x v="1"/>
    <d v="2009-08-14T00:00:00"/>
    <x v="12"/>
    <d v="1899-12-30T09:00:00"/>
    <n v="0"/>
  </r>
  <r>
    <x v="1"/>
    <x v="1"/>
    <d v="2009-08-14T00:00:00"/>
    <x v="13"/>
    <d v="1899-12-30T09:00:00"/>
    <n v="0"/>
  </r>
  <r>
    <x v="1"/>
    <x v="1"/>
    <d v="2009-08-14T00:00:00"/>
    <x v="14"/>
    <d v="1899-12-30T09:00:00"/>
    <n v="0"/>
  </r>
  <r>
    <x v="1"/>
    <x v="1"/>
    <d v="2009-08-14T00:00:00"/>
    <x v="15"/>
    <d v="1899-12-30T09:00:00"/>
    <n v="9"/>
  </r>
  <r>
    <x v="1"/>
    <x v="1"/>
    <d v="2009-08-14T00:00:00"/>
    <x v="16"/>
    <d v="1899-12-30T09:00:00"/>
    <n v="0"/>
  </r>
  <r>
    <x v="1"/>
    <x v="2"/>
    <d v="2009-08-31T00:00:00"/>
    <x v="0"/>
    <d v="1899-12-30T09:00:00"/>
    <n v="0"/>
  </r>
  <r>
    <x v="1"/>
    <x v="2"/>
    <d v="2009-08-31T00:00:00"/>
    <x v="1"/>
    <d v="1899-12-30T09:00:00"/>
    <n v="0"/>
  </r>
  <r>
    <x v="1"/>
    <x v="2"/>
    <d v="2009-08-31T00:00:00"/>
    <x v="2"/>
    <d v="1899-12-30T09:00:00"/>
    <n v="0"/>
  </r>
  <r>
    <x v="1"/>
    <x v="2"/>
    <d v="2009-08-31T00:00:00"/>
    <x v="3"/>
    <d v="1899-12-30T09:00:00"/>
    <n v="0"/>
  </r>
  <r>
    <x v="1"/>
    <x v="2"/>
    <d v="2009-08-31T00:00:00"/>
    <x v="4"/>
    <d v="1899-12-30T09:00:00"/>
    <n v="0"/>
  </r>
  <r>
    <x v="1"/>
    <x v="2"/>
    <d v="2009-08-31T00:00:00"/>
    <x v="5"/>
    <d v="1899-12-30T09:00:00"/>
    <n v="0"/>
  </r>
  <r>
    <x v="1"/>
    <x v="2"/>
    <d v="2009-08-31T00:00:00"/>
    <x v="6"/>
    <d v="1899-12-30T09:00:00"/>
    <n v="0"/>
  </r>
  <r>
    <x v="1"/>
    <x v="2"/>
    <d v="2009-08-31T00:00:00"/>
    <x v="7"/>
    <d v="1899-12-30T09:00:00"/>
    <n v="0"/>
  </r>
  <r>
    <x v="1"/>
    <x v="2"/>
    <d v="2009-08-31T00:00:00"/>
    <x v="8"/>
    <d v="1899-12-30T09:00:00"/>
    <n v="0"/>
  </r>
  <r>
    <x v="1"/>
    <x v="2"/>
    <d v="2009-08-31T00:00:00"/>
    <x v="9"/>
    <d v="1899-12-30T09:00:00"/>
    <n v="0"/>
  </r>
  <r>
    <x v="1"/>
    <x v="2"/>
    <d v="2009-08-31T00:00:00"/>
    <x v="10"/>
    <d v="1899-12-30T09:00:00"/>
    <n v="0"/>
  </r>
  <r>
    <x v="1"/>
    <x v="2"/>
    <d v="2009-08-31T00:00:00"/>
    <x v="11"/>
    <d v="1899-12-30T09:00:00"/>
    <n v="0"/>
  </r>
  <r>
    <x v="1"/>
    <x v="2"/>
    <d v="2009-08-31T00:00:00"/>
    <x v="12"/>
    <d v="1899-12-30T09:00:00"/>
    <n v="0"/>
  </r>
  <r>
    <x v="1"/>
    <x v="2"/>
    <d v="2009-08-31T00:00:00"/>
    <x v="13"/>
    <d v="1899-12-30T09:00:00"/>
    <n v="0"/>
  </r>
  <r>
    <x v="1"/>
    <x v="2"/>
    <d v="2009-08-31T00:00:00"/>
    <x v="14"/>
    <d v="1899-12-30T09:00:00"/>
    <n v="0"/>
  </r>
  <r>
    <x v="1"/>
    <x v="2"/>
    <d v="2009-08-31T00:00:00"/>
    <x v="15"/>
    <d v="1899-12-30T09:00:00"/>
    <n v="0"/>
  </r>
  <r>
    <x v="1"/>
    <x v="2"/>
    <d v="2009-08-31T00:00:00"/>
    <x v="16"/>
    <d v="1899-12-30T09:00:00"/>
    <n v="0"/>
  </r>
  <r>
    <x v="1"/>
    <x v="2"/>
    <d v="2009-09-02T00:00:00"/>
    <x v="0"/>
    <d v="1899-12-30T09:00:00"/>
    <n v="0"/>
  </r>
  <r>
    <x v="1"/>
    <x v="2"/>
    <d v="2009-09-02T00:00:00"/>
    <x v="1"/>
    <d v="1899-12-30T09:00:00"/>
    <n v="0"/>
  </r>
  <r>
    <x v="1"/>
    <x v="2"/>
    <d v="2009-09-02T00:00:00"/>
    <x v="2"/>
    <d v="1899-12-30T09:00:00"/>
    <n v="0"/>
  </r>
  <r>
    <x v="1"/>
    <x v="2"/>
    <d v="2009-09-02T00:00:00"/>
    <x v="3"/>
    <d v="1899-12-30T09:00:00"/>
    <n v="0"/>
  </r>
  <r>
    <x v="1"/>
    <x v="2"/>
    <d v="2009-09-02T00:00:00"/>
    <x v="4"/>
    <d v="1899-12-30T09:00:00"/>
    <n v="0"/>
  </r>
  <r>
    <x v="1"/>
    <x v="2"/>
    <d v="2009-09-02T00:00:00"/>
    <x v="5"/>
    <d v="1899-12-30T09:00:00"/>
    <n v="0"/>
  </r>
  <r>
    <x v="1"/>
    <x v="2"/>
    <d v="2009-09-02T00:00:00"/>
    <x v="6"/>
    <d v="1899-12-30T09:00:00"/>
    <n v="0"/>
  </r>
  <r>
    <x v="1"/>
    <x v="2"/>
    <d v="2009-09-02T00:00:00"/>
    <x v="7"/>
    <d v="1899-12-30T09:00:00"/>
    <n v="0"/>
  </r>
  <r>
    <x v="1"/>
    <x v="2"/>
    <d v="2009-09-02T00:00:00"/>
    <x v="8"/>
    <d v="1899-12-30T09:00:00"/>
    <n v="0"/>
  </r>
  <r>
    <x v="1"/>
    <x v="2"/>
    <d v="2009-09-02T00:00:00"/>
    <x v="9"/>
    <d v="1899-12-30T09:00:00"/>
    <n v="0"/>
  </r>
  <r>
    <x v="1"/>
    <x v="2"/>
    <d v="2009-09-02T00:00:00"/>
    <x v="10"/>
    <d v="1899-12-30T09:00:00"/>
    <n v="0"/>
  </r>
  <r>
    <x v="1"/>
    <x v="2"/>
    <d v="2009-09-02T00:00:00"/>
    <x v="11"/>
    <d v="1899-12-30T09:00:00"/>
    <n v="0"/>
  </r>
  <r>
    <x v="1"/>
    <x v="2"/>
    <d v="2009-09-02T00:00:00"/>
    <x v="12"/>
    <d v="1899-12-30T09:00:00"/>
    <n v="0"/>
  </r>
  <r>
    <x v="1"/>
    <x v="2"/>
    <d v="2009-09-02T00:00:00"/>
    <x v="13"/>
    <d v="1899-12-30T09:00:00"/>
    <n v="0"/>
  </r>
  <r>
    <x v="1"/>
    <x v="2"/>
    <d v="2009-09-02T00:00:00"/>
    <x v="14"/>
    <d v="1899-12-30T09:00:00"/>
    <n v="0"/>
  </r>
  <r>
    <x v="1"/>
    <x v="2"/>
    <d v="2009-09-02T00:00:00"/>
    <x v="15"/>
    <d v="1899-12-30T09:00:00"/>
    <n v="0"/>
  </r>
  <r>
    <x v="1"/>
    <x v="2"/>
    <d v="2009-09-02T00:00:00"/>
    <x v="16"/>
    <d v="1899-12-30T09:00:00"/>
    <n v="0"/>
  </r>
  <r>
    <x v="1"/>
    <x v="2"/>
    <d v="2009-09-03T00:00:00"/>
    <x v="0"/>
    <d v="1899-12-30T14:00:00"/>
    <n v="0"/>
  </r>
  <r>
    <x v="1"/>
    <x v="2"/>
    <d v="2009-09-03T00:00:00"/>
    <x v="1"/>
    <d v="1899-12-30T14:00:00"/>
    <n v="0"/>
  </r>
  <r>
    <x v="1"/>
    <x v="2"/>
    <d v="2009-09-03T00:00:00"/>
    <x v="2"/>
    <d v="1899-12-30T14:00:00"/>
    <n v="0"/>
  </r>
  <r>
    <x v="1"/>
    <x v="2"/>
    <d v="2009-09-03T00:00:00"/>
    <x v="3"/>
    <d v="1899-12-30T14:00:00"/>
    <n v="0"/>
  </r>
  <r>
    <x v="1"/>
    <x v="2"/>
    <d v="2009-09-03T00:00:00"/>
    <x v="4"/>
    <d v="1899-12-30T14:00:00"/>
    <n v="0"/>
  </r>
  <r>
    <x v="1"/>
    <x v="2"/>
    <d v="2009-09-03T00:00:00"/>
    <x v="5"/>
    <d v="1899-12-30T14:00:00"/>
    <n v="0"/>
  </r>
  <r>
    <x v="1"/>
    <x v="2"/>
    <d v="2009-09-03T00:00:00"/>
    <x v="6"/>
    <d v="1899-12-30T14:00:00"/>
    <n v="0"/>
  </r>
  <r>
    <x v="1"/>
    <x v="2"/>
    <d v="2009-09-03T00:00:00"/>
    <x v="7"/>
    <d v="1899-12-30T14:00:00"/>
    <n v="0"/>
  </r>
  <r>
    <x v="1"/>
    <x v="2"/>
    <d v="2009-09-03T00:00:00"/>
    <x v="8"/>
    <d v="1899-12-30T14:00:00"/>
    <n v="0"/>
  </r>
  <r>
    <x v="1"/>
    <x v="2"/>
    <d v="2009-09-03T00:00:00"/>
    <x v="9"/>
    <d v="1899-12-30T14:00:00"/>
    <n v="0"/>
  </r>
  <r>
    <x v="1"/>
    <x v="2"/>
    <d v="2009-09-03T00:00:00"/>
    <x v="10"/>
    <d v="1899-12-30T14:00:00"/>
    <n v="0"/>
  </r>
  <r>
    <x v="1"/>
    <x v="2"/>
    <d v="2009-09-03T00:00:00"/>
    <x v="11"/>
    <d v="1899-12-30T14:00:00"/>
    <n v="0"/>
  </r>
  <r>
    <x v="1"/>
    <x v="2"/>
    <d v="2009-09-03T00:00:00"/>
    <x v="12"/>
    <d v="1899-12-30T14:00:00"/>
    <n v="0"/>
  </r>
  <r>
    <x v="1"/>
    <x v="2"/>
    <d v="2009-09-03T00:00:00"/>
    <x v="13"/>
    <d v="1899-12-30T14:00:00"/>
    <n v="0"/>
  </r>
  <r>
    <x v="1"/>
    <x v="2"/>
    <d v="2009-09-03T00:00:00"/>
    <x v="14"/>
    <d v="1899-12-30T14:00:00"/>
    <n v="0"/>
  </r>
  <r>
    <x v="1"/>
    <x v="2"/>
    <d v="2009-09-03T00:00:00"/>
    <x v="15"/>
    <d v="1899-12-30T14:00:00"/>
    <n v="0"/>
  </r>
  <r>
    <x v="1"/>
    <x v="2"/>
    <d v="2009-09-03T00:00:00"/>
    <x v="16"/>
    <d v="1899-12-30T14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2:L40" firstHeaderRow="1" firstDataRow="2" firstDataCol="1"/>
  <pivotFields count="6">
    <pivotField axis="axisRow" numFmtId="1" showAll="0">
      <items count="3">
        <item x="0"/>
        <item x="1"/>
        <item t="default"/>
      </items>
    </pivotField>
    <pivotField axis="axisCol" numFmtId="1" showAll="0" defaultSubtotal="0">
      <items count="3">
        <item x="0"/>
        <item x="1"/>
        <item x="2"/>
      </items>
    </pivotField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4" showAll="0"/>
    <pivotField dataField="1" showAll="0"/>
  </pivotFields>
  <rowFields count="2">
    <field x="0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 emerged collec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abSelected="1" topLeftCell="D1" workbookViewId="0">
      <selection activeCell="R23" sqref="R23"/>
    </sheetView>
  </sheetViews>
  <sheetFormatPr defaultRowHeight="15" x14ac:dyDescent="0.25"/>
  <cols>
    <col min="1" max="2" width="9.140625" style="3"/>
    <col min="3" max="3" width="9.85546875" bestFit="1" customWidth="1"/>
    <col min="5" max="5" width="9.140625" style="2"/>
    <col min="8" max="8" width="26.28515625" customWidth="1"/>
    <col min="9" max="9" width="16.28515625" customWidth="1"/>
    <col min="10" max="10" width="4" customWidth="1"/>
    <col min="11" max="11" width="2" customWidth="1"/>
    <col min="12" max="12" width="11.28515625" customWidth="1"/>
    <col min="13" max="16" width="9.7109375" customWidth="1"/>
    <col min="17" max="18" width="8.7109375" customWidth="1"/>
    <col min="19" max="21" width="9.7109375" customWidth="1"/>
    <col min="22" max="22" width="8.7109375" customWidth="1"/>
    <col min="23" max="23" width="9.7109375" customWidth="1"/>
    <col min="24" max="24" width="11.28515625" customWidth="1"/>
    <col min="25" max="31" width="9.7109375" customWidth="1"/>
    <col min="32" max="33" width="8.7109375" customWidth="1"/>
    <col min="34" max="36" width="9.7109375" customWidth="1"/>
    <col min="37" max="37" width="8.7109375" customWidth="1"/>
    <col min="38" max="38" width="9.7109375" customWidth="1"/>
    <col min="39" max="39" width="18.85546875" customWidth="1"/>
    <col min="40" max="40" width="32.7109375" bestFit="1" customWidth="1"/>
    <col min="41" max="52" width="27.7109375" bestFit="1" customWidth="1"/>
    <col min="53" max="53" width="16.28515625" bestFit="1" customWidth="1"/>
    <col min="54" max="54" width="18.85546875" bestFit="1" customWidth="1"/>
    <col min="55" max="55" width="32.7109375" bestFit="1" customWidth="1"/>
  </cols>
  <sheetData>
    <row r="1" spans="1:16" x14ac:dyDescent="0.25">
      <c r="A1" s="3" t="s">
        <v>0</v>
      </c>
      <c r="B1" s="3" t="s">
        <v>10</v>
      </c>
      <c r="C1" t="s">
        <v>1</v>
      </c>
      <c r="D1" t="s">
        <v>3</v>
      </c>
      <c r="E1" s="2" t="s">
        <v>2</v>
      </c>
      <c r="F1" t="s">
        <v>4</v>
      </c>
    </row>
    <row r="2" spans="1:16" x14ac:dyDescent="0.25">
      <c r="A2" s="3">
        <v>10102</v>
      </c>
      <c r="B2" s="3">
        <v>1</v>
      </c>
      <c r="C2" s="1">
        <v>40024</v>
      </c>
      <c r="D2">
        <v>1</v>
      </c>
      <c r="E2" s="2">
        <v>0.375</v>
      </c>
      <c r="F2">
        <v>1</v>
      </c>
      <c r="H2" s="6" t="s">
        <v>9</v>
      </c>
      <c r="I2" s="6" t="s">
        <v>8</v>
      </c>
    </row>
    <row r="3" spans="1:16" x14ac:dyDescent="0.25">
      <c r="A3" s="3">
        <v>10102</v>
      </c>
      <c r="B3" s="3">
        <v>1</v>
      </c>
      <c r="C3" s="1">
        <v>40024</v>
      </c>
      <c r="D3">
        <v>2</v>
      </c>
      <c r="E3" s="2">
        <v>0.375</v>
      </c>
      <c r="F3">
        <v>2</v>
      </c>
      <c r="H3" s="6" t="s">
        <v>6</v>
      </c>
      <c r="I3" s="3">
        <v>1</v>
      </c>
      <c r="J3" s="3">
        <v>2</v>
      </c>
      <c r="K3" s="3">
        <v>3</v>
      </c>
      <c r="L3" s="3" t="s">
        <v>7</v>
      </c>
      <c r="O3">
        <f>STDEV(O5:O21)/SQRT(12)</f>
        <v>2.7653520060150968E-2</v>
      </c>
      <c r="P3" s="10">
        <f>STDEV(P5:P21)/SQRT(12)</f>
        <v>6.8372124983413201E-3</v>
      </c>
    </row>
    <row r="4" spans="1:16" x14ac:dyDescent="0.25">
      <c r="A4" s="3">
        <v>10102</v>
      </c>
      <c r="B4" s="3">
        <v>1</v>
      </c>
      <c r="C4" s="1">
        <v>40024</v>
      </c>
      <c r="D4">
        <v>3</v>
      </c>
      <c r="E4" s="2">
        <v>0.37847222222222227</v>
      </c>
      <c r="F4">
        <v>0</v>
      </c>
      <c r="H4" s="8">
        <v>10102</v>
      </c>
      <c r="I4" s="5">
        <v>16</v>
      </c>
      <c r="J4" s="5">
        <v>121</v>
      </c>
      <c r="K4" s="5"/>
      <c r="L4" s="5">
        <v>137</v>
      </c>
      <c r="M4" s="9" t="s">
        <v>11</v>
      </c>
      <c r="N4" s="9" t="s">
        <v>12</v>
      </c>
      <c r="O4">
        <f>AVERAGE(O5:O21)</f>
        <v>0.10433333333333332</v>
      </c>
      <c r="P4" s="10">
        <f>AVERAGE(P5:P21)</f>
        <v>1.666666666666667E-2</v>
      </c>
    </row>
    <row r="5" spans="1:16" x14ac:dyDescent="0.25">
      <c r="A5" s="3">
        <v>10102</v>
      </c>
      <c r="B5" s="3">
        <v>1</v>
      </c>
      <c r="C5" s="1">
        <v>40024</v>
      </c>
      <c r="D5">
        <v>4</v>
      </c>
      <c r="E5" s="2">
        <v>0.38194444444444442</v>
      </c>
      <c r="F5">
        <v>1</v>
      </c>
      <c r="H5" s="7">
        <v>1</v>
      </c>
      <c r="I5" s="5">
        <v>1</v>
      </c>
      <c r="J5" s="5">
        <v>2</v>
      </c>
      <c r="K5" s="5"/>
      <c r="L5" s="5">
        <v>3</v>
      </c>
      <c r="M5" s="9">
        <v>20</v>
      </c>
      <c r="N5" s="9">
        <v>125</v>
      </c>
      <c r="O5">
        <f>GETPIVOTDATA("n emerged collected",$H$2,"lake",10102,"Block",2,"CageID",1)/N5</f>
        <v>1.6E-2</v>
      </c>
      <c r="P5" s="10">
        <f>GETPIVOTDATA("n emerged collected",$H$2,"lake",10102,"Block",1,"CageID",1)/N5</f>
        <v>8.0000000000000002E-3</v>
      </c>
    </row>
    <row r="6" spans="1:16" x14ac:dyDescent="0.25">
      <c r="A6" s="3">
        <v>10102</v>
      </c>
      <c r="B6" s="3">
        <v>1</v>
      </c>
      <c r="C6" s="1">
        <v>40024</v>
      </c>
      <c r="D6">
        <v>5</v>
      </c>
      <c r="E6" s="2">
        <v>0.38541666666666669</v>
      </c>
      <c r="F6">
        <v>0</v>
      </c>
      <c r="H6" s="7">
        <v>2</v>
      </c>
      <c r="I6" s="5">
        <v>2</v>
      </c>
      <c r="J6" s="5">
        <v>10</v>
      </c>
      <c r="K6" s="5"/>
      <c r="L6" s="5">
        <v>12</v>
      </c>
      <c r="M6" s="9">
        <v>2</v>
      </c>
      <c r="N6" s="9">
        <v>125</v>
      </c>
      <c r="O6" s="10">
        <f>GETPIVOTDATA("n emerged collected",$H$2,"lake",10102,"Block",2,"CageID",2)/N6</f>
        <v>0.08</v>
      </c>
      <c r="P6" s="10">
        <f>GETPIVOTDATA("n emerged collected",$H$2,"lake",10102,"Block",1,"CageID",2)/N6</f>
        <v>1.6E-2</v>
      </c>
    </row>
    <row r="7" spans="1:16" x14ac:dyDescent="0.25">
      <c r="A7" s="3">
        <v>10102</v>
      </c>
      <c r="B7" s="3">
        <v>1</v>
      </c>
      <c r="C7" s="1">
        <v>40024</v>
      </c>
      <c r="D7">
        <v>6</v>
      </c>
      <c r="E7" s="2">
        <v>0.38541666666666669</v>
      </c>
      <c r="F7">
        <v>0</v>
      </c>
      <c r="H7" s="7">
        <v>3</v>
      </c>
      <c r="I7" s="5">
        <v>0</v>
      </c>
      <c r="J7" s="5">
        <v>0</v>
      </c>
      <c r="K7" s="5"/>
      <c r="L7" s="5">
        <v>0</v>
      </c>
      <c r="M7" s="9">
        <v>2</v>
      </c>
      <c r="N7" s="9">
        <v>0</v>
      </c>
      <c r="O7" s="10"/>
      <c r="P7" s="10"/>
    </row>
    <row r="8" spans="1:16" x14ac:dyDescent="0.25">
      <c r="A8" s="3">
        <v>10102</v>
      </c>
      <c r="B8" s="3">
        <v>1</v>
      </c>
      <c r="C8" s="1">
        <v>40024</v>
      </c>
      <c r="D8">
        <v>7</v>
      </c>
      <c r="E8" s="2">
        <v>0.3888888888888889</v>
      </c>
      <c r="F8">
        <v>0</v>
      </c>
      <c r="H8" s="7">
        <v>4</v>
      </c>
      <c r="I8" s="5">
        <v>4</v>
      </c>
      <c r="J8" s="5">
        <v>14</v>
      </c>
      <c r="K8" s="5"/>
      <c r="L8" s="5">
        <v>18</v>
      </c>
      <c r="M8" s="9">
        <v>0</v>
      </c>
      <c r="N8" s="9">
        <v>125</v>
      </c>
      <c r="O8" s="10">
        <f>GETPIVOTDATA("n emerged collected",$H$2,"lake",10102,"Block",2,"CageID",4)/N8</f>
        <v>0.112</v>
      </c>
      <c r="P8" s="10">
        <f>GETPIVOTDATA("n emerged collected",$H$2,"lake",10102,"Block",1,"CageID",4)/N8</f>
        <v>3.2000000000000001E-2</v>
      </c>
    </row>
    <row r="9" spans="1:16" x14ac:dyDescent="0.25">
      <c r="A9" s="3">
        <v>10102</v>
      </c>
      <c r="B9" s="3">
        <v>1</v>
      </c>
      <c r="C9" s="1">
        <v>40024</v>
      </c>
      <c r="D9">
        <v>8</v>
      </c>
      <c r="E9" s="2">
        <v>0.3888888888888889</v>
      </c>
      <c r="F9">
        <v>0</v>
      </c>
      <c r="H9" s="7">
        <v>5</v>
      </c>
      <c r="I9" s="5">
        <v>2</v>
      </c>
      <c r="J9" s="5">
        <v>28</v>
      </c>
      <c r="K9" s="5"/>
      <c r="L9" s="5">
        <v>30</v>
      </c>
      <c r="M9" s="9">
        <v>0</v>
      </c>
      <c r="N9" s="9">
        <v>250</v>
      </c>
      <c r="O9" s="10">
        <f>GETPIVOTDATA("n emerged collected",$H$2,"lake",10102,"Block",2,"CageID",5)/N9</f>
        <v>0.112</v>
      </c>
      <c r="P9" s="10">
        <f>GETPIVOTDATA("n emerged collected",$H$2,"lake",10102,"Block",1,"CageID",5)/N9</f>
        <v>8.0000000000000002E-3</v>
      </c>
    </row>
    <row r="10" spans="1:16" x14ac:dyDescent="0.25">
      <c r="A10" s="3">
        <v>10102</v>
      </c>
      <c r="B10" s="3">
        <v>1</v>
      </c>
      <c r="C10" s="1">
        <v>40024</v>
      </c>
      <c r="D10">
        <v>9</v>
      </c>
      <c r="E10" s="2">
        <v>0.3923611111111111</v>
      </c>
      <c r="F10">
        <v>0</v>
      </c>
      <c r="H10" s="7">
        <v>6</v>
      </c>
      <c r="I10" s="5">
        <v>2</v>
      </c>
      <c r="J10" s="5">
        <v>1</v>
      </c>
      <c r="K10" s="5"/>
      <c r="L10" s="5">
        <v>3</v>
      </c>
      <c r="M10" s="9">
        <v>20</v>
      </c>
      <c r="N10" s="9">
        <v>25</v>
      </c>
      <c r="O10" s="10">
        <f>GETPIVOTDATA("n emerged collected",$H$2,"lake",10102,"Block",2,"CageID",6)/N10</f>
        <v>0.04</v>
      </c>
      <c r="P10" s="10">
        <f>GETPIVOTDATA("n emerged collected",$H$2,"lake",10102,"Block",1,"CageID",6)/N10</f>
        <v>0.08</v>
      </c>
    </row>
    <row r="11" spans="1:16" x14ac:dyDescent="0.25">
      <c r="A11" s="3">
        <v>10102</v>
      </c>
      <c r="B11" s="3">
        <v>1</v>
      </c>
      <c r="C11" s="1">
        <v>40024</v>
      </c>
      <c r="D11">
        <v>10</v>
      </c>
      <c r="E11" s="2">
        <v>0.39583333333333331</v>
      </c>
      <c r="F11">
        <v>1</v>
      </c>
      <c r="H11" s="7">
        <v>7</v>
      </c>
      <c r="I11" s="5">
        <v>1</v>
      </c>
      <c r="J11" s="5">
        <v>3</v>
      </c>
      <c r="K11" s="5"/>
      <c r="L11" s="5">
        <v>4</v>
      </c>
      <c r="M11" s="9">
        <v>2</v>
      </c>
      <c r="N11" s="9">
        <v>25</v>
      </c>
      <c r="O11" s="10">
        <f>GETPIVOTDATA("n emerged collected",$H$2,"lake",10102,"Block",2,"CageID",7)/N11</f>
        <v>0.12</v>
      </c>
      <c r="P11" s="10">
        <f>GETPIVOTDATA("n emerged collected",$H$2,"lake",10102,"Block",1,"CageID",7)/N11</f>
        <v>0.04</v>
      </c>
    </row>
    <row r="12" spans="1:16" x14ac:dyDescent="0.25">
      <c r="A12" s="3">
        <v>10102</v>
      </c>
      <c r="B12" s="3">
        <v>1</v>
      </c>
      <c r="C12" s="1">
        <v>40024</v>
      </c>
      <c r="D12">
        <v>11</v>
      </c>
      <c r="E12" s="2">
        <v>0.39583333333333331</v>
      </c>
      <c r="F12">
        <v>0</v>
      </c>
      <c r="H12" s="7">
        <v>8</v>
      </c>
      <c r="I12" s="5">
        <v>0</v>
      </c>
      <c r="J12" s="5">
        <v>4</v>
      </c>
      <c r="K12" s="5"/>
      <c r="L12" s="5">
        <v>4</v>
      </c>
      <c r="M12" s="9">
        <v>10</v>
      </c>
      <c r="N12" s="9">
        <v>125</v>
      </c>
      <c r="O12" s="10">
        <f>GETPIVOTDATA("n emerged collected",$H$2,"lake",10102,"Block",2,"CageID",8)/N12</f>
        <v>3.2000000000000001E-2</v>
      </c>
      <c r="P12" s="10">
        <f>GETPIVOTDATA("n emerged collected",$H$2,"lake",10102,"Block",1,"CageID",8)/N12</f>
        <v>0</v>
      </c>
    </row>
    <row r="13" spans="1:16" x14ac:dyDescent="0.25">
      <c r="A13" s="3">
        <v>10102</v>
      </c>
      <c r="B13" s="3">
        <v>1</v>
      </c>
      <c r="C13" s="1">
        <v>40024</v>
      </c>
      <c r="D13">
        <v>12</v>
      </c>
      <c r="E13" s="2">
        <v>0.40277777777777773</v>
      </c>
      <c r="F13">
        <v>0</v>
      </c>
      <c r="H13" s="7">
        <v>9</v>
      </c>
      <c r="I13" s="5">
        <v>0</v>
      </c>
      <c r="J13" s="5">
        <v>0</v>
      </c>
      <c r="K13" s="5"/>
      <c r="L13" s="5">
        <v>0</v>
      </c>
      <c r="M13" s="9">
        <v>20</v>
      </c>
      <c r="N13" s="9">
        <v>0</v>
      </c>
      <c r="O13" s="10"/>
      <c r="P13" s="10"/>
    </row>
    <row r="14" spans="1:16" x14ac:dyDescent="0.25">
      <c r="A14" s="3">
        <v>10102</v>
      </c>
      <c r="B14" s="3">
        <v>1</v>
      </c>
      <c r="C14" s="1">
        <v>40024</v>
      </c>
      <c r="D14">
        <v>13</v>
      </c>
      <c r="E14" s="2">
        <v>0.40625</v>
      </c>
      <c r="F14">
        <v>0</v>
      </c>
      <c r="H14" s="7">
        <v>10</v>
      </c>
      <c r="I14" s="5">
        <v>1</v>
      </c>
      <c r="J14" s="5">
        <v>20</v>
      </c>
      <c r="K14" s="5"/>
      <c r="L14" s="5">
        <v>21</v>
      </c>
      <c r="M14" s="9">
        <v>20</v>
      </c>
      <c r="N14" s="9">
        <v>250</v>
      </c>
      <c r="O14" s="10">
        <f>GETPIVOTDATA("n emerged collected",$H$2,"lake",10102,"Block",2,"CageID",10)/N14</f>
        <v>0.08</v>
      </c>
      <c r="P14" s="10">
        <f>GETPIVOTDATA("n emerged collected",$H$2,"lake",10102,"Block",1,"CageID",10)/N14</f>
        <v>4.0000000000000001E-3</v>
      </c>
    </row>
    <row r="15" spans="1:16" x14ac:dyDescent="0.25">
      <c r="A15" s="3">
        <v>10102</v>
      </c>
      <c r="B15" s="3">
        <v>1</v>
      </c>
      <c r="C15" s="1">
        <v>40024</v>
      </c>
      <c r="D15">
        <v>14</v>
      </c>
      <c r="E15" s="2">
        <v>0.40625</v>
      </c>
      <c r="F15">
        <v>0</v>
      </c>
      <c r="H15" s="7">
        <v>11</v>
      </c>
      <c r="I15" s="5">
        <v>0</v>
      </c>
      <c r="J15" s="5">
        <v>0</v>
      </c>
      <c r="K15" s="5"/>
      <c r="L15" s="5">
        <v>0</v>
      </c>
      <c r="M15" s="9">
        <v>0</v>
      </c>
      <c r="N15" s="9">
        <v>0</v>
      </c>
      <c r="O15" s="10"/>
      <c r="P15" s="10"/>
    </row>
    <row r="16" spans="1:16" x14ac:dyDescent="0.25">
      <c r="A16" s="3">
        <v>10102</v>
      </c>
      <c r="B16" s="3">
        <v>1</v>
      </c>
      <c r="C16" s="1">
        <v>40024</v>
      </c>
      <c r="D16">
        <v>15</v>
      </c>
      <c r="E16" s="2">
        <v>0.41319444444444442</v>
      </c>
      <c r="F16">
        <v>0</v>
      </c>
      <c r="H16" s="7">
        <v>12</v>
      </c>
      <c r="I16" s="5">
        <v>0</v>
      </c>
      <c r="J16" s="5">
        <v>0</v>
      </c>
      <c r="K16" s="5"/>
      <c r="L16" s="5">
        <v>0</v>
      </c>
      <c r="M16" s="9">
        <v>10</v>
      </c>
      <c r="N16" s="9">
        <v>0</v>
      </c>
      <c r="O16" s="10"/>
      <c r="P16" s="10"/>
    </row>
    <row r="17" spans="1:18" x14ac:dyDescent="0.25">
      <c r="A17" s="3">
        <v>10102</v>
      </c>
      <c r="B17" s="3">
        <v>1</v>
      </c>
      <c r="C17" s="1">
        <v>40024</v>
      </c>
      <c r="D17">
        <v>16</v>
      </c>
      <c r="E17" s="2">
        <v>0.41319444444444442</v>
      </c>
      <c r="F17">
        <v>0</v>
      </c>
      <c r="H17" s="7">
        <v>13</v>
      </c>
      <c r="I17" s="5">
        <v>1</v>
      </c>
      <c r="J17" s="5">
        <v>20</v>
      </c>
      <c r="K17" s="5"/>
      <c r="L17" s="5">
        <v>21</v>
      </c>
      <c r="M17" s="9">
        <v>2</v>
      </c>
      <c r="N17" s="9">
        <v>250</v>
      </c>
      <c r="O17" s="10">
        <f>GETPIVOTDATA("n emerged collected",$H$2,"lake",10102,"Block",2,"CageID",13)/N17</f>
        <v>0.08</v>
      </c>
      <c r="P17" s="10">
        <f>GETPIVOTDATA("n emerged collected",$H$2,"lake",10102,"Block",1,"CageID",13)/N17</f>
        <v>4.0000000000000001E-3</v>
      </c>
    </row>
    <row r="18" spans="1:18" x14ac:dyDescent="0.25">
      <c r="A18" s="3">
        <v>10102</v>
      </c>
      <c r="B18" s="3">
        <v>1</v>
      </c>
      <c r="C18" s="1">
        <v>40024</v>
      </c>
      <c r="D18">
        <v>17</v>
      </c>
      <c r="E18" s="2">
        <v>0.3923611111111111</v>
      </c>
      <c r="F18">
        <v>0</v>
      </c>
      <c r="H18" s="7">
        <v>14</v>
      </c>
      <c r="I18" s="5">
        <v>2</v>
      </c>
      <c r="J18" s="5">
        <v>5</v>
      </c>
      <c r="K18" s="5"/>
      <c r="L18" s="5">
        <v>7</v>
      </c>
      <c r="M18" s="9">
        <v>10</v>
      </c>
      <c r="N18" s="9">
        <v>250</v>
      </c>
      <c r="O18" s="10">
        <f>GETPIVOTDATA("n emerged collected",$H$2,"lake",10102,"Block",2,"CageID",14)/N18</f>
        <v>0.02</v>
      </c>
      <c r="P18" s="10">
        <f>GETPIVOTDATA("n emerged collected",$H$2,"lake",10102,"Block",1,"CageID",14)/N18</f>
        <v>8.0000000000000002E-3</v>
      </c>
    </row>
    <row r="19" spans="1:18" x14ac:dyDescent="0.25">
      <c r="A19" s="3">
        <v>10102</v>
      </c>
      <c r="B19" s="3">
        <v>1</v>
      </c>
      <c r="C19" s="1">
        <v>40025</v>
      </c>
      <c r="D19">
        <v>1</v>
      </c>
      <c r="E19" s="2">
        <v>0.33333333333333331</v>
      </c>
      <c r="F19">
        <v>0</v>
      </c>
      <c r="H19" s="7">
        <v>15</v>
      </c>
      <c r="I19" s="5">
        <v>0</v>
      </c>
      <c r="J19" s="5">
        <v>0</v>
      </c>
      <c r="K19" s="5"/>
      <c r="L19" s="5">
        <v>0</v>
      </c>
      <c r="M19" s="9">
        <v>0</v>
      </c>
      <c r="N19" s="9">
        <v>0</v>
      </c>
      <c r="O19" s="10"/>
      <c r="P19" s="10"/>
    </row>
    <row r="20" spans="1:18" x14ac:dyDescent="0.25">
      <c r="A20" s="3">
        <v>10102</v>
      </c>
      <c r="B20" s="3">
        <v>1</v>
      </c>
      <c r="C20" s="1">
        <v>40025</v>
      </c>
      <c r="D20">
        <v>2</v>
      </c>
      <c r="E20" s="2">
        <v>0.33333333333333331</v>
      </c>
      <c r="F20">
        <v>0</v>
      </c>
      <c r="H20" s="7">
        <v>16</v>
      </c>
      <c r="I20" s="5">
        <v>0</v>
      </c>
      <c r="J20" s="5">
        <v>5</v>
      </c>
      <c r="K20" s="5"/>
      <c r="L20" s="5">
        <v>5</v>
      </c>
      <c r="M20" s="9">
        <v>0</v>
      </c>
      <c r="N20" s="9">
        <v>25</v>
      </c>
      <c r="O20" s="10">
        <f>GETPIVOTDATA("n emerged collected",$H$2,"lake",10102,"Block",2,"CageID",16)/N20</f>
        <v>0.2</v>
      </c>
      <c r="P20" s="10">
        <f>GETPIVOTDATA("n emerged collected",$H$2,"lake",10102,"Block",1,"CageID",16)/N20</f>
        <v>0</v>
      </c>
    </row>
    <row r="21" spans="1:18" x14ac:dyDescent="0.25">
      <c r="A21" s="3">
        <v>10102</v>
      </c>
      <c r="B21" s="3">
        <v>1</v>
      </c>
      <c r="C21" s="1">
        <v>40025</v>
      </c>
      <c r="D21">
        <v>3</v>
      </c>
      <c r="E21" s="2">
        <v>0.33333333333333331</v>
      </c>
      <c r="F21">
        <v>0</v>
      </c>
      <c r="H21" s="7">
        <v>17</v>
      </c>
      <c r="I21" s="5">
        <v>0</v>
      </c>
      <c r="J21" s="5">
        <v>9</v>
      </c>
      <c r="K21" s="5"/>
      <c r="L21" s="5">
        <v>9</v>
      </c>
      <c r="M21" s="9">
        <v>10</v>
      </c>
      <c r="N21" s="9">
        <v>25</v>
      </c>
      <c r="O21" s="10">
        <f>GETPIVOTDATA("n emerged collected",$H$2,"lake",10102,"Block",2,"CageID",17)/N21</f>
        <v>0.36</v>
      </c>
      <c r="P21" s="10">
        <f>GETPIVOTDATA("n emerged collected",$H$2,"lake",10102,"Block",1,"CageID",17)/N21</f>
        <v>0</v>
      </c>
    </row>
    <row r="22" spans="1:18" x14ac:dyDescent="0.25">
      <c r="A22" s="3">
        <v>10102</v>
      </c>
      <c r="B22" s="3">
        <v>1</v>
      </c>
      <c r="C22" s="1">
        <v>40025</v>
      </c>
      <c r="D22">
        <v>4</v>
      </c>
      <c r="E22" s="2">
        <v>0.33333333333333331</v>
      </c>
      <c r="F22">
        <v>2</v>
      </c>
      <c r="H22" s="8">
        <v>10475</v>
      </c>
      <c r="I22" s="5">
        <v>302</v>
      </c>
      <c r="J22" s="5">
        <v>194</v>
      </c>
      <c r="K22" s="5">
        <v>0</v>
      </c>
      <c r="L22" s="5">
        <v>496</v>
      </c>
      <c r="M22" s="10"/>
      <c r="N22" s="10"/>
      <c r="O22" s="10"/>
      <c r="Q22">
        <f>AVERAGE(O5:P39)</f>
        <v>0.11050000000000006</v>
      </c>
      <c r="R22">
        <f>STDEV(O5:P39)/SQRT(48)</f>
        <v>1.4969768589768022E-2</v>
      </c>
    </row>
    <row r="23" spans="1:18" x14ac:dyDescent="0.25">
      <c r="A23" s="3">
        <v>10102</v>
      </c>
      <c r="B23" s="3">
        <v>1</v>
      </c>
      <c r="C23" s="1">
        <v>40025</v>
      </c>
      <c r="D23">
        <v>5</v>
      </c>
      <c r="E23" s="2">
        <v>0.33333333333333331</v>
      </c>
      <c r="F23">
        <v>2</v>
      </c>
      <c r="H23" s="7">
        <v>1</v>
      </c>
      <c r="I23" s="5">
        <v>24</v>
      </c>
      <c r="J23" s="5">
        <v>24</v>
      </c>
      <c r="K23" s="5">
        <v>0</v>
      </c>
      <c r="L23" s="5">
        <v>48</v>
      </c>
      <c r="M23" s="10">
        <v>20</v>
      </c>
      <c r="N23" s="10">
        <v>250</v>
      </c>
      <c r="O23" s="10">
        <f>GETPIVOTDATA("n emerged collected",$H$2,"lake",10475,"Block",1,"CageID",1)/N23</f>
        <v>9.6000000000000002E-2</v>
      </c>
      <c r="P23" s="10">
        <f>GETPIVOTDATA("n emerged collected",$H$2,"lake",10475,"Block",2,"CageID",1)/N23</f>
        <v>9.6000000000000002E-2</v>
      </c>
    </row>
    <row r="24" spans="1:18" x14ac:dyDescent="0.25">
      <c r="A24" s="3">
        <v>10102</v>
      </c>
      <c r="B24" s="3">
        <v>1</v>
      </c>
      <c r="C24" s="1">
        <v>40025</v>
      </c>
      <c r="D24">
        <v>6</v>
      </c>
      <c r="E24" s="2">
        <v>0.33333333333333331</v>
      </c>
      <c r="F24">
        <v>0</v>
      </c>
      <c r="H24" s="7">
        <v>2</v>
      </c>
      <c r="I24" s="5">
        <v>3</v>
      </c>
      <c r="J24" s="5">
        <v>6</v>
      </c>
      <c r="K24" s="5">
        <v>0</v>
      </c>
      <c r="L24" s="5">
        <v>9</v>
      </c>
      <c r="M24" s="10">
        <v>20</v>
      </c>
      <c r="N24" s="10">
        <v>25</v>
      </c>
      <c r="O24" s="10">
        <f>GETPIVOTDATA("n emerged collected",$H$2,"lake",10475,"Block",1,"CageID",2)/N24</f>
        <v>0.12</v>
      </c>
      <c r="P24" s="10">
        <f>GETPIVOTDATA("n emerged collected",$H$2,"lake",10475,"Block",2,"CageID",2)/N24</f>
        <v>0.24</v>
      </c>
    </row>
    <row r="25" spans="1:18" x14ac:dyDescent="0.25">
      <c r="A25" s="3">
        <v>10102</v>
      </c>
      <c r="B25" s="3">
        <v>1</v>
      </c>
      <c r="C25" s="1">
        <v>40025</v>
      </c>
      <c r="D25">
        <v>7</v>
      </c>
      <c r="E25" s="2">
        <v>0.33333333333333331</v>
      </c>
      <c r="F25">
        <v>1</v>
      </c>
      <c r="H25" s="7">
        <v>3</v>
      </c>
      <c r="I25" s="5">
        <v>7</v>
      </c>
      <c r="J25" s="5">
        <v>7</v>
      </c>
      <c r="K25" s="5">
        <v>0</v>
      </c>
      <c r="L25" s="5">
        <v>14</v>
      </c>
      <c r="M25" s="10">
        <v>2</v>
      </c>
      <c r="N25" s="10">
        <v>125</v>
      </c>
      <c r="O25" s="10">
        <f>GETPIVOTDATA("n emerged collected",$H$2,"lake",10475,"Block",1,"CageID",3)/N25</f>
        <v>5.6000000000000001E-2</v>
      </c>
      <c r="P25" s="10">
        <f>GETPIVOTDATA("n emerged collected",$H$2,"lake",10475,"Block",2,"CageID",3)/N25</f>
        <v>5.6000000000000001E-2</v>
      </c>
    </row>
    <row r="26" spans="1:18" x14ac:dyDescent="0.25">
      <c r="A26" s="3">
        <v>10102</v>
      </c>
      <c r="B26" s="3">
        <v>1</v>
      </c>
      <c r="C26" s="1">
        <v>40025</v>
      </c>
      <c r="D26">
        <v>8</v>
      </c>
      <c r="E26" s="2">
        <v>0.33333333333333331</v>
      </c>
      <c r="F26">
        <v>0</v>
      </c>
      <c r="H26" s="7">
        <v>4</v>
      </c>
      <c r="I26" s="5">
        <v>48</v>
      </c>
      <c r="J26" s="5">
        <v>22</v>
      </c>
      <c r="K26" s="5">
        <v>0</v>
      </c>
      <c r="L26" s="5">
        <v>70</v>
      </c>
      <c r="M26" s="10">
        <v>2</v>
      </c>
      <c r="N26" s="10">
        <v>250</v>
      </c>
      <c r="O26" s="10">
        <f>GETPIVOTDATA("n emerged collected",$H$2,"lake",10475,"Block",1,"CageID",4)/N26</f>
        <v>0.192</v>
      </c>
      <c r="P26" s="10">
        <f>GETPIVOTDATA("n emerged collected",$H$2,"lake",10475,"Block",2,"CageID",4)/N26</f>
        <v>8.7999999999999995E-2</v>
      </c>
    </row>
    <row r="27" spans="1:18" x14ac:dyDescent="0.25">
      <c r="A27" s="3">
        <v>10102</v>
      </c>
      <c r="B27" s="3">
        <v>1</v>
      </c>
      <c r="C27" s="1">
        <v>40025</v>
      </c>
      <c r="D27">
        <v>9</v>
      </c>
      <c r="E27" s="2">
        <v>0.33333333333333331</v>
      </c>
      <c r="F27">
        <v>0</v>
      </c>
      <c r="H27" s="7">
        <v>5</v>
      </c>
      <c r="I27" s="5">
        <v>30</v>
      </c>
      <c r="J27" s="5">
        <v>20</v>
      </c>
      <c r="K27" s="5">
        <v>0</v>
      </c>
      <c r="L27" s="5">
        <v>50</v>
      </c>
      <c r="M27" s="10">
        <v>20</v>
      </c>
      <c r="N27" s="10">
        <v>125</v>
      </c>
      <c r="O27" s="10">
        <f>GETPIVOTDATA("n emerged collected",$H$2,"lake",10475,"Block",1,"CageID",5)/N27</f>
        <v>0.24</v>
      </c>
      <c r="P27" s="10">
        <f>GETPIVOTDATA("n emerged collected",$H$2,"lake",10475,"Block",2,"CageID",5)/N27</f>
        <v>0.16</v>
      </c>
    </row>
    <row r="28" spans="1:18" x14ac:dyDescent="0.25">
      <c r="A28" s="3">
        <v>10102</v>
      </c>
      <c r="B28" s="3">
        <v>1</v>
      </c>
      <c r="C28" s="1">
        <v>40025</v>
      </c>
      <c r="D28">
        <v>10</v>
      </c>
      <c r="E28" s="2">
        <v>0.33333333333333331</v>
      </c>
      <c r="F28" t="s">
        <v>5</v>
      </c>
      <c r="H28" s="7">
        <v>6</v>
      </c>
      <c r="I28" s="5">
        <v>0</v>
      </c>
      <c r="J28" s="5">
        <v>0</v>
      </c>
      <c r="K28" s="5">
        <v>0</v>
      </c>
      <c r="L28" s="5">
        <v>0</v>
      </c>
      <c r="M28" s="10">
        <v>0</v>
      </c>
      <c r="N28" s="10">
        <v>0</v>
      </c>
      <c r="O28" s="10"/>
      <c r="P28" s="10"/>
    </row>
    <row r="29" spans="1:18" x14ac:dyDescent="0.25">
      <c r="A29" s="3">
        <v>10102</v>
      </c>
      <c r="B29" s="3">
        <v>1</v>
      </c>
      <c r="C29" s="1">
        <v>40025</v>
      </c>
      <c r="D29">
        <v>11</v>
      </c>
      <c r="E29" s="2">
        <v>0.33333333333333331</v>
      </c>
      <c r="F29">
        <v>0</v>
      </c>
      <c r="H29" s="7">
        <v>7</v>
      </c>
      <c r="I29" s="5">
        <v>2</v>
      </c>
      <c r="J29" s="5">
        <v>1</v>
      </c>
      <c r="K29" s="5">
        <v>0</v>
      </c>
      <c r="L29" s="5">
        <v>3</v>
      </c>
      <c r="M29" s="10">
        <v>10</v>
      </c>
      <c r="N29" s="10">
        <v>25</v>
      </c>
      <c r="O29" s="10">
        <f>GETPIVOTDATA("n emerged collected",$H$2,"lake",10475,"Block",1,"CageID",7)/N29</f>
        <v>0.08</v>
      </c>
      <c r="P29" s="10">
        <f>GETPIVOTDATA("n emerged collected",$H$2,"lake",10475,"Block",2,"CageID",7)/N29</f>
        <v>0.04</v>
      </c>
    </row>
    <row r="30" spans="1:18" x14ac:dyDescent="0.25">
      <c r="A30" s="3">
        <v>10102</v>
      </c>
      <c r="B30" s="3">
        <v>1</v>
      </c>
      <c r="C30" s="1">
        <v>40025</v>
      </c>
      <c r="D30">
        <v>12</v>
      </c>
      <c r="E30" s="2">
        <v>0.33333333333333331</v>
      </c>
      <c r="F30">
        <v>0</v>
      </c>
      <c r="H30" s="7">
        <v>8</v>
      </c>
      <c r="I30" s="5">
        <v>44</v>
      </c>
      <c r="J30" s="5">
        <v>38</v>
      </c>
      <c r="K30" s="5">
        <v>0</v>
      </c>
      <c r="L30" s="5">
        <v>82</v>
      </c>
      <c r="M30" s="10">
        <v>0</v>
      </c>
      <c r="N30" s="10">
        <v>250</v>
      </c>
      <c r="O30" s="10">
        <f>GETPIVOTDATA("n emerged collected",$H$2,"lake",10475,"Block",1,"CageID",8)/N30</f>
        <v>0.17599999999999999</v>
      </c>
      <c r="P30" s="10">
        <f>GETPIVOTDATA("n emerged collected",$H$2,"lake",10475,"Block",2,"CageID",8)/N30</f>
        <v>0.152</v>
      </c>
    </row>
    <row r="31" spans="1:18" x14ac:dyDescent="0.25">
      <c r="A31" s="3">
        <v>10102</v>
      </c>
      <c r="B31" s="3">
        <v>1</v>
      </c>
      <c r="C31" s="1">
        <v>40025</v>
      </c>
      <c r="D31">
        <v>13</v>
      </c>
      <c r="E31" s="2">
        <v>0.33333333333333331</v>
      </c>
      <c r="F31">
        <v>0</v>
      </c>
      <c r="H31" s="7">
        <v>9</v>
      </c>
      <c r="I31" s="5">
        <v>17</v>
      </c>
      <c r="J31" s="5">
        <v>10</v>
      </c>
      <c r="K31" s="5">
        <v>0</v>
      </c>
      <c r="L31" s="5">
        <v>27</v>
      </c>
      <c r="M31" s="10">
        <v>0</v>
      </c>
      <c r="N31" s="10">
        <v>125</v>
      </c>
      <c r="O31" s="10">
        <f>GETPIVOTDATA("n emerged collected",$H$2,"lake",10475,"Block",1,"CageID",9)/N31</f>
        <v>0.13600000000000001</v>
      </c>
      <c r="P31" s="10">
        <f>GETPIVOTDATA("n emerged collected",$H$2,"lake",10475,"Block",2,"CageID",9)/N31</f>
        <v>0.08</v>
      </c>
    </row>
    <row r="32" spans="1:18" x14ac:dyDescent="0.25">
      <c r="A32" s="3">
        <v>10102</v>
      </c>
      <c r="B32" s="3">
        <v>1</v>
      </c>
      <c r="C32" s="1">
        <v>40025</v>
      </c>
      <c r="D32">
        <v>14</v>
      </c>
      <c r="E32" s="2">
        <v>0.33333333333333331</v>
      </c>
      <c r="F32">
        <v>2</v>
      </c>
      <c r="H32" s="7">
        <v>10</v>
      </c>
      <c r="I32" s="5">
        <v>0</v>
      </c>
      <c r="J32" s="5">
        <v>0</v>
      </c>
      <c r="K32" s="5">
        <v>0</v>
      </c>
      <c r="L32" s="5">
        <v>0</v>
      </c>
      <c r="M32" s="10">
        <v>2</v>
      </c>
      <c r="N32" s="10">
        <v>0</v>
      </c>
      <c r="O32" s="10"/>
      <c r="P32" s="10"/>
    </row>
    <row r="33" spans="1:16" x14ac:dyDescent="0.25">
      <c r="A33" s="3">
        <v>10102</v>
      </c>
      <c r="B33" s="3">
        <v>1</v>
      </c>
      <c r="C33" s="1">
        <v>40025</v>
      </c>
      <c r="D33">
        <v>15</v>
      </c>
      <c r="E33" s="2">
        <v>0.33333333333333331</v>
      </c>
      <c r="F33">
        <v>0</v>
      </c>
      <c r="H33" s="7">
        <v>11</v>
      </c>
      <c r="I33" s="5">
        <v>28</v>
      </c>
      <c r="J33" s="5">
        <v>15</v>
      </c>
      <c r="K33" s="5">
        <v>0</v>
      </c>
      <c r="L33" s="5">
        <v>43</v>
      </c>
      <c r="M33" s="10">
        <v>10</v>
      </c>
      <c r="N33" s="10">
        <v>125</v>
      </c>
      <c r="O33" s="10">
        <f>GETPIVOTDATA("n emerged collected",$H$2,"lake",10475,"Block",1,"CageID",11)/N33</f>
        <v>0.224</v>
      </c>
      <c r="P33" s="10">
        <f>GETPIVOTDATA("n emerged collected",$H$2,"lake",10475,"Block",2,"CageID",11)/N33</f>
        <v>0.12</v>
      </c>
    </row>
    <row r="34" spans="1:16" x14ac:dyDescent="0.25">
      <c r="A34" s="3">
        <v>10102</v>
      </c>
      <c r="B34" s="3">
        <v>1</v>
      </c>
      <c r="C34" s="1">
        <v>40025</v>
      </c>
      <c r="D34">
        <v>16</v>
      </c>
      <c r="E34" s="2">
        <v>0.33333333333333331</v>
      </c>
      <c r="F34">
        <v>0</v>
      </c>
      <c r="H34" s="7">
        <v>12</v>
      </c>
      <c r="I34" s="5">
        <v>10</v>
      </c>
      <c r="J34" s="5">
        <v>2</v>
      </c>
      <c r="K34" s="5">
        <v>0</v>
      </c>
      <c r="L34" s="5">
        <v>12</v>
      </c>
      <c r="M34" s="10">
        <v>0</v>
      </c>
      <c r="N34" s="10">
        <v>25</v>
      </c>
      <c r="O34" s="10">
        <f>GETPIVOTDATA("n emerged collected",$H$2,"lake",10475,"Block",1,"CageID",12)/N34</f>
        <v>0.4</v>
      </c>
      <c r="P34" s="10">
        <f>GETPIVOTDATA("n emerged collected",$H$2,"lake",10475,"Block",2,"CageID",12)/N34</f>
        <v>0.08</v>
      </c>
    </row>
    <row r="35" spans="1:16" x14ac:dyDescent="0.25">
      <c r="A35" s="3">
        <v>10102</v>
      </c>
      <c r="B35" s="3">
        <v>1</v>
      </c>
      <c r="C35" s="1">
        <v>40025</v>
      </c>
      <c r="D35">
        <v>17</v>
      </c>
      <c r="E35" s="2">
        <v>0.33333333333333331</v>
      </c>
      <c r="F35">
        <v>0</v>
      </c>
      <c r="H35" s="7">
        <v>13</v>
      </c>
      <c r="I35" s="5">
        <v>0</v>
      </c>
      <c r="J35" s="5">
        <v>0</v>
      </c>
      <c r="K35" s="5">
        <v>0</v>
      </c>
      <c r="L35" s="5">
        <v>0</v>
      </c>
      <c r="M35" s="10">
        <v>10</v>
      </c>
      <c r="N35" s="10">
        <v>0</v>
      </c>
      <c r="O35" s="10"/>
      <c r="P35" s="10"/>
    </row>
    <row r="36" spans="1:16" x14ac:dyDescent="0.25">
      <c r="A36" s="3">
        <v>10102</v>
      </c>
      <c r="B36" s="3">
        <v>1</v>
      </c>
      <c r="C36" s="1">
        <v>40026</v>
      </c>
      <c r="D36">
        <v>1</v>
      </c>
      <c r="E36" s="2">
        <v>0.33333333333333331</v>
      </c>
      <c r="F36">
        <v>0</v>
      </c>
      <c r="H36" s="7">
        <v>14</v>
      </c>
      <c r="I36" s="5">
        <v>0</v>
      </c>
      <c r="J36" s="5">
        <v>0</v>
      </c>
      <c r="K36" s="5">
        <v>0</v>
      </c>
      <c r="L36" s="5">
        <v>0</v>
      </c>
      <c r="M36" s="10">
        <v>0</v>
      </c>
      <c r="N36" s="10">
        <v>0</v>
      </c>
      <c r="O36" s="10"/>
      <c r="P36" s="10"/>
    </row>
    <row r="37" spans="1:16" x14ac:dyDescent="0.25">
      <c r="A37" s="3">
        <v>10102</v>
      </c>
      <c r="B37" s="3">
        <v>1</v>
      </c>
      <c r="C37" s="1">
        <v>40026</v>
      </c>
      <c r="D37">
        <v>2</v>
      </c>
      <c r="E37" s="2">
        <v>0.33333333333333331</v>
      </c>
      <c r="F37">
        <v>0</v>
      </c>
      <c r="H37" s="7">
        <v>15</v>
      </c>
      <c r="I37" s="5">
        <v>10</v>
      </c>
      <c r="J37" s="5">
        <v>3</v>
      </c>
      <c r="K37" s="5">
        <v>0</v>
      </c>
      <c r="L37" s="5">
        <v>13</v>
      </c>
      <c r="M37" s="10">
        <v>2</v>
      </c>
      <c r="N37" s="10">
        <v>25</v>
      </c>
      <c r="O37" s="10">
        <f>GETPIVOTDATA("n emerged collected",$H$2,"lake",10475,"Block",1,"CageID",15)/N37</f>
        <v>0.4</v>
      </c>
      <c r="P37" s="10">
        <f>GETPIVOTDATA("n emerged collected",$H$2,"lake",10475,"Block",2,"CageID",15)/N37</f>
        <v>0.12</v>
      </c>
    </row>
    <row r="38" spans="1:16" x14ac:dyDescent="0.25">
      <c r="A38" s="3">
        <v>10102</v>
      </c>
      <c r="B38" s="3">
        <v>1</v>
      </c>
      <c r="C38" s="1">
        <v>40026</v>
      </c>
      <c r="D38">
        <v>3</v>
      </c>
      <c r="E38" s="2">
        <v>0.33333333333333331</v>
      </c>
      <c r="F38">
        <v>0</v>
      </c>
      <c r="H38" s="7">
        <v>16</v>
      </c>
      <c r="I38" s="5">
        <v>79</v>
      </c>
      <c r="J38" s="5">
        <v>46</v>
      </c>
      <c r="K38" s="5">
        <v>0</v>
      </c>
      <c r="L38" s="5">
        <v>125</v>
      </c>
      <c r="M38" s="10">
        <v>10</v>
      </c>
      <c r="N38" s="10">
        <v>250</v>
      </c>
      <c r="O38" s="10">
        <f>GETPIVOTDATA("n emerged collected",$H$2,"lake",10475,"Block",1,"CageID",16)/N38</f>
        <v>0.316</v>
      </c>
      <c r="P38" s="10">
        <f>GETPIVOTDATA("n emerged collected",$H$2,"lake",10475,"Block",2,"CageID",16)/N38</f>
        <v>0.184</v>
      </c>
    </row>
    <row r="39" spans="1:16" x14ac:dyDescent="0.25">
      <c r="A39" s="3">
        <v>10102</v>
      </c>
      <c r="B39" s="3">
        <v>1</v>
      </c>
      <c r="C39" s="1">
        <v>40026</v>
      </c>
      <c r="D39">
        <v>4</v>
      </c>
      <c r="E39" s="2">
        <v>0.33333333333333331</v>
      </c>
      <c r="F39">
        <v>1</v>
      </c>
      <c r="H39" s="7">
        <v>17</v>
      </c>
      <c r="I39" s="5">
        <v>0</v>
      </c>
      <c r="J39" s="5">
        <v>0</v>
      </c>
      <c r="K39" s="5">
        <v>0</v>
      </c>
      <c r="L39" s="5">
        <v>0</v>
      </c>
      <c r="M39" s="10">
        <v>20</v>
      </c>
      <c r="N39" s="10">
        <v>0</v>
      </c>
      <c r="O39" s="10"/>
    </row>
    <row r="40" spans="1:16" x14ac:dyDescent="0.25">
      <c r="A40" s="3">
        <v>10102</v>
      </c>
      <c r="B40" s="3">
        <v>1</v>
      </c>
      <c r="C40" s="1">
        <v>40026</v>
      </c>
      <c r="D40">
        <v>5</v>
      </c>
      <c r="E40" s="2">
        <v>0.33333333333333331</v>
      </c>
      <c r="F40">
        <v>0</v>
      </c>
      <c r="H40" s="8" t="s">
        <v>7</v>
      </c>
      <c r="I40" s="5">
        <v>318</v>
      </c>
      <c r="J40" s="5">
        <v>315</v>
      </c>
      <c r="K40" s="5">
        <v>0</v>
      </c>
      <c r="L40" s="5">
        <v>633</v>
      </c>
      <c r="O40">
        <f>AVERAGE(O23:O39)</f>
        <v>0.20299999999999999</v>
      </c>
      <c r="P40" s="10">
        <f>AVERAGE(P23:P39)</f>
        <v>0.11800000000000001</v>
      </c>
    </row>
    <row r="41" spans="1:16" x14ac:dyDescent="0.25">
      <c r="A41" s="3">
        <v>10102</v>
      </c>
      <c r="B41" s="3">
        <v>1</v>
      </c>
      <c r="C41" s="1">
        <v>40026</v>
      </c>
      <c r="D41">
        <v>6</v>
      </c>
      <c r="E41" s="2">
        <v>0.33333333333333331</v>
      </c>
      <c r="F41">
        <v>2</v>
      </c>
      <c r="O41" s="10">
        <f>STDEV(O23:O39)/SQRT(12)</f>
        <v>3.4002228090987165E-2</v>
      </c>
      <c r="P41" s="10">
        <f>STDEV(P23:P39)/SQRT(12)</f>
        <v>1.6598649087053774E-2</v>
      </c>
    </row>
    <row r="42" spans="1:16" x14ac:dyDescent="0.25">
      <c r="A42" s="3">
        <v>10102</v>
      </c>
      <c r="B42" s="3">
        <v>1</v>
      </c>
      <c r="C42" s="1">
        <v>40026</v>
      </c>
      <c r="D42">
        <v>7</v>
      </c>
      <c r="E42" s="2">
        <v>0.33333333333333331</v>
      </c>
      <c r="F42">
        <v>0</v>
      </c>
    </row>
    <row r="43" spans="1:16" x14ac:dyDescent="0.25">
      <c r="A43" s="3">
        <v>10102</v>
      </c>
      <c r="B43" s="3">
        <v>1</v>
      </c>
      <c r="C43" s="1">
        <v>40026</v>
      </c>
      <c r="D43">
        <v>8</v>
      </c>
      <c r="E43" s="2">
        <v>0.33333333333333331</v>
      </c>
      <c r="F43">
        <v>0</v>
      </c>
    </row>
    <row r="44" spans="1:16" x14ac:dyDescent="0.25">
      <c r="A44" s="3">
        <v>10102</v>
      </c>
      <c r="B44" s="3">
        <v>1</v>
      </c>
      <c r="C44" s="1">
        <v>40026</v>
      </c>
      <c r="D44">
        <v>9</v>
      </c>
      <c r="E44" s="2">
        <v>0.33333333333333331</v>
      </c>
      <c r="F44">
        <v>0</v>
      </c>
    </row>
    <row r="45" spans="1:16" x14ac:dyDescent="0.25">
      <c r="A45" s="3">
        <v>10102</v>
      </c>
      <c r="B45" s="3">
        <v>1</v>
      </c>
      <c r="C45" s="1">
        <v>40026</v>
      </c>
      <c r="D45">
        <v>10</v>
      </c>
      <c r="E45" s="2">
        <v>0.33333333333333331</v>
      </c>
      <c r="F45">
        <v>0</v>
      </c>
    </row>
    <row r="46" spans="1:16" x14ac:dyDescent="0.25">
      <c r="A46" s="3">
        <v>10102</v>
      </c>
      <c r="B46" s="3">
        <v>1</v>
      </c>
      <c r="C46" s="1">
        <v>40026</v>
      </c>
      <c r="D46">
        <v>11</v>
      </c>
      <c r="E46" s="2">
        <v>0.33333333333333331</v>
      </c>
      <c r="F46">
        <v>0</v>
      </c>
    </row>
    <row r="47" spans="1:16" x14ac:dyDescent="0.25">
      <c r="A47" s="3">
        <v>10102</v>
      </c>
      <c r="B47" s="3">
        <v>1</v>
      </c>
      <c r="C47" s="1">
        <v>40026</v>
      </c>
      <c r="D47">
        <v>12</v>
      </c>
      <c r="E47" s="2">
        <v>0.33333333333333331</v>
      </c>
      <c r="F47">
        <v>0</v>
      </c>
    </row>
    <row r="48" spans="1:16" x14ac:dyDescent="0.25">
      <c r="A48" s="3">
        <v>10102</v>
      </c>
      <c r="B48" s="3">
        <v>1</v>
      </c>
      <c r="C48" s="1">
        <v>40026</v>
      </c>
      <c r="D48">
        <v>13</v>
      </c>
      <c r="E48" s="2">
        <v>0.33333333333333331</v>
      </c>
      <c r="F48">
        <v>1</v>
      </c>
    </row>
    <row r="49" spans="1:6" x14ac:dyDescent="0.25">
      <c r="A49" s="3">
        <v>10102</v>
      </c>
      <c r="B49" s="3">
        <v>1</v>
      </c>
      <c r="C49" s="1">
        <v>40026</v>
      </c>
      <c r="D49">
        <v>14</v>
      </c>
      <c r="E49" s="2">
        <v>0.33333333333333331</v>
      </c>
      <c r="F49">
        <v>0</v>
      </c>
    </row>
    <row r="50" spans="1:6" x14ac:dyDescent="0.25">
      <c r="A50" s="3">
        <v>10102</v>
      </c>
      <c r="B50" s="3">
        <v>1</v>
      </c>
      <c r="C50" s="1">
        <v>40026</v>
      </c>
      <c r="D50">
        <v>15</v>
      </c>
      <c r="E50" s="2">
        <v>0.33333333333333331</v>
      </c>
      <c r="F50">
        <v>0</v>
      </c>
    </row>
    <row r="51" spans="1:6" x14ac:dyDescent="0.25">
      <c r="A51" s="3">
        <v>10102</v>
      </c>
      <c r="B51" s="3">
        <v>1</v>
      </c>
      <c r="C51" s="1">
        <v>40026</v>
      </c>
      <c r="D51">
        <v>16</v>
      </c>
      <c r="E51" s="2">
        <v>0.33333333333333331</v>
      </c>
      <c r="F51">
        <v>0</v>
      </c>
    </row>
    <row r="52" spans="1:6" x14ac:dyDescent="0.25">
      <c r="A52" s="3">
        <v>10102</v>
      </c>
      <c r="B52" s="3">
        <v>1</v>
      </c>
      <c r="C52" s="1">
        <v>40026</v>
      </c>
      <c r="D52">
        <v>17</v>
      </c>
      <c r="E52" s="2">
        <v>0.33333333333333331</v>
      </c>
      <c r="F52">
        <v>0</v>
      </c>
    </row>
    <row r="53" spans="1:6" x14ac:dyDescent="0.25">
      <c r="A53" s="3">
        <v>10102</v>
      </c>
      <c r="B53" s="3">
        <v>2</v>
      </c>
      <c r="C53" s="4">
        <v>40047</v>
      </c>
      <c r="D53">
        <v>1</v>
      </c>
      <c r="E53" s="2">
        <v>0.33333333333333331</v>
      </c>
      <c r="F53">
        <v>0</v>
      </c>
    </row>
    <row r="54" spans="1:6" x14ac:dyDescent="0.25">
      <c r="A54" s="3">
        <v>10102</v>
      </c>
      <c r="B54" s="3">
        <v>2</v>
      </c>
      <c r="C54" s="4">
        <v>40047</v>
      </c>
      <c r="D54">
        <v>2</v>
      </c>
      <c r="E54" s="2">
        <v>0.33333333333333331</v>
      </c>
      <c r="F54">
        <v>4</v>
      </c>
    </row>
    <row r="55" spans="1:6" x14ac:dyDescent="0.25">
      <c r="A55" s="3">
        <v>10102</v>
      </c>
      <c r="B55" s="3">
        <v>2</v>
      </c>
      <c r="C55" s="4">
        <v>40047</v>
      </c>
      <c r="D55">
        <v>3</v>
      </c>
      <c r="E55" s="2">
        <v>0.33333333333333331</v>
      </c>
      <c r="F55">
        <v>0</v>
      </c>
    </row>
    <row r="56" spans="1:6" x14ac:dyDescent="0.25">
      <c r="A56" s="3">
        <v>10102</v>
      </c>
      <c r="B56" s="3">
        <v>2</v>
      </c>
      <c r="C56" s="4">
        <v>40047</v>
      </c>
      <c r="D56">
        <v>4</v>
      </c>
      <c r="E56" s="2">
        <v>0.33333333333333331</v>
      </c>
      <c r="F56">
        <v>5</v>
      </c>
    </row>
    <row r="57" spans="1:6" x14ac:dyDescent="0.25">
      <c r="A57" s="3">
        <v>10102</v>
      </c>
      <c r="B57" s="3">
        <v>2</v>
      </c>
      <c r="C57" s="4">
        <v>40047</v>
      </c>
      <c r="D57">
        <v>5</v>
      </c>
      <c r="E57" s="2">
        <v>0.33333333333333331</v>
      </c>
      <c r="F57">
        <v>20</v>
      </c>
    </row>
    <row r="58" spans="1:6" x14ac:dyDescent="0.25">
      <c r="A58" s="3">
        <v>10102</v>
      </c>
      <c r="B58" s="3">
        <v>2</v>
      </c>
      <c r="C58" s="4">
        <v>40047</v>
      </c>
      <c r="D58">
        <v>6</v>
      </c>
      <c r="E58" s="2">
        <v>0.33333333333333331</v>
      </c>
      <c r="F58">
        <v>0</v>
      </c>
    </row>
    <row r="59" spans="1:6" x14ac:dyDescent="0.25">
      <c r="A59" s="3">
        <v>10102</v>
      </c>
      <c r="B59" s="3">
        <v>2</v>
      </c>
      <c r="C59" s="4">
        <v>40047</v>
      </c>
      <c r="D59">
        <v>7</v>
      </c>
      <c r="E59" s="2">
        <v>0.33333333333333331</v>
      </c>
      <c r="F59">
        <v>2</v>
      </c>
    </row>
    <row r="60" spans="1:6" x14ac:dyDescent="0.25">
      <c r="A60" s="3">
        <v>10102</v>
      </c>
      <c r="B60" s="3">
        <v>2</v>
      </c>
      <c r="C60" s="4">
        <v>40047</v>
      </c>
      <c r="D60">
        <v>8</v>
      </c>
      <c r="E60" s="2">
        <v>0.33333333333333331</v>
      </c>
      <c r="F60">
        <v>0</v>
      </c>
    </row>
    <row r="61" spans="1:6" x14ac:dyDescent="0.25">
      <c r="A61" s="3">
        <v>10102</v>
      </c>
      <c r="B61" s="3">
        <v>2</v>
      </c>
      <c r="C61" s="4">
        <v>40047</v>
      </c>
      <c r="D61">
        <v>9</v>
      </c>
      <c r="E61" s="2">
        <v>0.33333333333333331</v>
      </c>
      <c r="F61">
        <v>0</v>
      </c>
    </row>
    <row r="62" spans="1:6" x14ac:dyDescent="0.25">
      <c r="A62" s="3">
        <v>10102</v>
      </c>
      <c r="B62" s="3">
        <v>2</v>
      </c>
      <c r="C62" s="4">
        <v>40047</v>
      </c>
      <c r="D62">
        <v>10</v>
      </c>
      <c r="E62" s="2">
        <v>0.33333333333333331</v>
      </c>
      <c r="F62">
        <v>10</v>
      </c>
    </row>
    <row r="63" spans="1:6" x14ac:dyDescent="0.25">
      <c r="A63" s="3">
        <v>10102</v>
      </c>
      <c r="B63" s="3">
        <v>2</v>
      </c>
      <c r="C63" s="4">
        <v>40047</v>
      </c>
      <c r="D63">
        <v>11</v>
      </c>
      <c r="E63" s="2">
        <v>0.33333333333333331</v>
      </c>
      <c r="F63">
        <v>0</v>
      </c>
    </row>
    <row r="64" spans="1:6" x14ac:dyDescent="0.25">
      <c r="A64" s="3">
        <v>10102</v>
      </c>
      <c r="B64" s="3">
        <v>2</v>
      </c>
      <c r="C64" s="4">
        <v>40047</v>
      </c>
      <c r="D64">
        <v>12</v>
      </c>
      <c r="E64" s="2">
        <v>0.33333333333333331</v>
      </c>
      <c r="F64">
        <v>0</v>
      </c>
    </row>
    <row r="65" spans="1:6" x14ac:dyDescent="0.25">
      <c r="A65" s="3">
        <v>10102</v>
      </c>
      <c r="B65" s="3">
        <v>2</v>
      </c>
      <c r="C65" s="4">
        <v>40047</v>
      </c>
      <c r="D65">
        <v>13</v>
      </c>
      <c r="E65" s="2">
        <v>0.33333333333333331</v>
      </c>
      <c r="F65">
        <v>13</v>
      </c>
    </row>
    <row r="66" spans="1:6" x14ac:dyDescent="0.25">
      <c r="A66" s="3">
        <v>10102</v>
      </c>
      <c r="B66" s="3">
        <v>2</v>
      </c>
      <c r="C66" s="4">
        <v>40047</v>
      </c>
      <c r="D66">
        <v>14</v>
      </c>
      <c r="E66" s="2">
        <v>0.33333333333333331</v>
      </c>
      <c r="F66">
        <v>3</v>
      </c>
    </row>
    <row r="67" spans="1:6" x14ac:dyDescent="0.25">
      <c r="A67" s="3">
        <v>10102</v>
      </c>
      <c r="B67" s="3">
        <v>2</v>
      </c>
      <c r="C67" s="4">
        <v>40047</v>
      </c>
      <c r="D67">
        <v>15</v>
      </c>
      <c r="E67" s="2">
        <v>0.33333333333333331</v>
      </c>
      <c r="F67">
        <v>0</v>
      </c>
    </row>
    <row r="68" spans="1:6" x14ac:dyDescent="0.25">
      <c r="A68" s="3">
        <v>10102</v>
      </c>
      <c r="B68" s="3">
        <v>2</v>
      </c>
      <c r="C68" s="4">
        <v>40047</v>
      </c>
      <c r="D68">
        <v>16</v>
      </c>
      <c r="E68" s="2">
        <v>0.33333333333333331</v>
      </c>
      <c r="F68">
        <v>4</v>
      </c>
    </row>
    <row r="69" spans="1:6" x14ac:dyDescent="0.25">
      <c r="A69" s="3">
        <v>10102</v>
      </c>
      <c r="B69" s="3">
        <v>2</v>
      </c>
      <c r="C69" s="4">
        <v>40047</v>
      </c>
      <c r="D69">
        <v>17</v>
      </c>
      <c r="E69" s="2">
        <v>0.33333333333333331</v>
      </c>
      <c r="F69">
        <v>3</v>
      </c>
    </row>
    <row r="70" spans="1:6" x14ac:dyDescent="0.25">
      <c r="A70" s="3">
        <v>10102</v>
      </c>
      <c r="B70" s="3">
        <v>2</v>
      </c>
      <c r="C70" s="4">
        <v>40048</v>
      </c>
      <c r="D70">
        <v>1</v>
      </c>
      <c r="E70" s="2">
        <v>0.41666666666666669</v>
      </c>
      <c r="F70">
        <v>0</v>
      </c>
    </row>
    <row r="71" spans="1:6" x14ac:dyDescent="0.25">
      <c r="A71" s="3">
        <v>10102</v>
      </c>
      <c r="B71" s="3">
        <v>2</v>
      </c>
      <c r="C71" s="4">
        <v>40048</v>
      </c>
      <c r="D71">
        <v>2</v>
      </c>
      <c r="E71" s="2">
        <v>0.41666666666666669</v>
      </c>
      <c r="F71">
        <v>4</v>
      </c>
    </row>
    <row r="72" spans="1:6" x14ac:dyDescent="0.25">
      <c r="A72" s="3">
        <v>10102</v>
      </c>
      <c r="B72" s="3">
        <v>2</v>
      </c>
      <c r="C72" s="4">
        <v>40048</v>
      </c>
      <c r="D72">
        <v>3</v>
      </c>
      <c r="E72" s="2">
        <v>0.41666666666666669</v>
      </c>
      <c r="F72">
        <v>0</v>
      </c>
    </row>
    <row r="73" spans="1:6" x14ac:dyDescent="0.25">
      <c r="A73" s="3">
        <v>10102</v>
      </c>
      <c r="B73" s="3">
        <v>2</v>
      </c>
      <c r="C73" s="4">
        <v>40048</v>
      </c>
      <c r="D73">
        <v>4</v>
      </c>
      <c r="E73" s="2">
        <v>0.41666666666666669</v>
      </c>
      <c r="F73">
        <v>2</v>
      </c>
    </row>
    <row r="74" spans="1:6" x14ac:dyDescent="0.25">
      <c r="A74" s="3">
        <v>10102</v>
      </c>
      <c r="B74" s="3">
        <v>2</v>
      </c>
      <c r="C74" s="4">
        <v>40048</v>
      </c>
      <c r="D74">
        <v>5</v>
      </c>
      <c r="E74" s="2">
        <v>0.41666666666666669</v>
      </c>
      <c r="F74">
        <v>4</v>
      </c>
    </row>
    <row r="75" spans="1:6" x14ac:dyDescent="0.25">
      <c r="A75" s="3">
        <v>10102</v>
      </c>
      <c r="B75" s="3">
        <v>2</v>
      </c>
      <c r="C75" s="4">
        <v>40048</v>
      </c>
      <c r="D75">
        <v>6</v>
      </c>
      <c r="E75" s="2">
        <v>0.41666666666666669</v>
      </c>
      <c r="F75">
        <v>0</v>
      </c>
    </row>
    <row r="76" spans="1:6" x14ac:dyDescent="0.25">
      <c r="A76" s="3">
        <v>10102</v>
      </c>
      <c r="B76" s="3">
        <v>2</v>
      </c>
      <c r="C76" s="4">
        <v>40048</v>
      </c>
      <c r="D76">
        <v>7</v>
      </c>
      <c r="E76" s="2">
        <v>0.41666666666666669</v>
      </c>
      <c r="F76">
        <v>0</v>
      </c>
    </row>
    <row r="77" spans="1:6" x14ac:dyDescent="0.25">
      <c r="A77" s="3">
        <v>10102</v>
      </c>
      <c r="B77" s="3">
        <v>2</v>
      </c>
      <c r="C77" s="4">
        <v>40048</v>
      </c>
      <c r="D77">
        <v>8</v>
      </c>
      <c r="E77" s="2">
        <v>0.41666666666666669</v>
      </c>
      <c r="F77">
        <v>1</v>
      </c>
    </row>
    <row r="78" spans="1:6" x14ac:dyDescent="0.25">
      <c r="A78" s="3">
        <v>10102</v>
      </c>
      <c r="B78" s="3">
        <v>2</v>
      </c>
      <c r="C78" s="4">
        <v>40048</v>
      </c>
      <c r="D78">
        <v>9</v>
      </c>
      <c r="E78" s="2">
        <v>0.41666666666666669</v>
      </c>
      <c r="F78">
        <v>0</v>
      </c>
    </row>
    <row r="79" spans="1:6" x14ac:dyDescent="0.25">
      <c r="A79" s="3">
        <v>10102</v>
      </c>
      <c r="B79" s="3">
        <v>2</v>
      </c>
      <c r="C79" s="4">
        <v>40048</v>
      </c>
      <c r="D79">
        <v>10</v>
      </c>
      <c r="E79" s="2">
        <v>0.41666666666666669</v>
      </c>
      <c r="F79">
        <v>3</v>
      </c>
    </row>
    <row r="80" spans="1:6" x14ac:dyDescent="0.25">
      <c r="A80" s="3">
        <v>10102</v>
      </c>
      <c r="B80" s="3">
        <v>2</v>
      </c>
      <c r="C80" s="4">
        <v>40048</v>
      </c>
      <c r="D80">
        <v>11</v>
      </c>
      <c r="E80" s="2">
        <v>0.41666666666666669</v>
      </c>
      <c r="F80">
        <v>0</v>
      </c>
    </row>
    <row r="81" spans="1:6" x14ac:dyDescent="0.25">
      <c r="A81" s="3">
        <v>10102</v>
      </c>
      <c r="B81" s="3">
        <v>2</v>
      </c>
      <c r="C81" s="4">
        <v>40048</v>
      </c>
      <c r="D81">
        <v>12</v>
      </c>
      <c r="E81" s="2">
        <v>0.41666666666666669</v>
      </c>
      <c r="F81">
        <v>0</v>
      </c>
    </row>
    <row r="82" spans="1:6" x14ac:dyDescent="0.25">
      <c r="A82" s="3">
        <v>10102</v>
      </c>
      <c r="B82" s="3">
        <v>2</v>
      </c>
      <c r="C82" s="4">
        <v>40048</v>
      </c>
      <c r="D82">
        <v>13</v>
      </c>
      <c r="E82" s="2">
        <v>0.41666666666666669</v>
      </c>
      <c r="F82">
        <v>2</v>
      </c>
    </row>
    <row r="83" spans="1:6" x14ac:dyDescent="0.25">
      <c r="A83" s="3">
        <v>10102</v>
      </c>
      <c r="B83" s="3">
        <v>2</v>
      </c>
      <c r="C83" s="4">
        <v>40048</v>
      </c>
      <c r="D83">
        <v>14</v>
      </c>
      <c r="E83" s="2">
        <v>0.41666666666666669</v>
      </c>
      <c r="F83">
        <v>1</v>
      </c>
    </row>
    <row r="84" spans="1:6" x14ac:dyDescent="0.25">
      <c r="A84" s="3">
        <v>10102</v>
      </c>
      <c r="B84" s="3">
        <v>2</v>
      </c>
      <c r="C84" s="4">
        <v>40048</v>
      </c>
      <c r="D84">
        <v>15</v>
      </c>
      <c r="E84" s="2">
        <v>0.41666666666666669</v>
      </c>
      <c r="F84">
        <v>0</v>
      </c>
    </row>
    <row r="85" spans="1:6" x14ac:dyDescent="0.25">
      <c r="A85" s="3">
        <v>10102</v>
      </c>
      <c r="B85" s="3">
        <v>2</v>
      </c>
      <c r="C85" s="4">
        <v>40048</v>
      </c>
      <c r="D85">
        <v>16</v>
      </c>
      <c r="E85" s="2">
        <v>0.41666666666666669</v>
      </c>
      <c r="F85">
        <v>0</v>
      </c>
    </row>
    <row r="86" spans="1:6" x14ac:dyDescent="0.25">
      <c r="A86" s="3">
        <v>10102</v>
      </c>
      <c r="B86" s="3">
        <v>2</v>
      </c>
      <c r="C86" s="4">
        <v>40048</v>
      </c>
      <c r="D86">
        <v>17</v>
      </c>
      <c r="E86" s="2">
        <v>0.41666666666666669</v>
      </c>
      <c r="F86">
        <v>1</v>
      </c>
    </row>
    <row r="87" spans="1:6" x14ac:dyDescent="0.25">
      <c r="A87" s="3">
        <v>10102</v>
      </c>
      <c r="B87" s="3">
        <v>2</v>
      </c>
      <c r="C87" s="4">
        <v>40049</v>
      </c>
      <c r="D87">
        <v>1</v>
      </c>
      <c r="E87" s="2">
        <v>0.375</v>
      </c>
      <c r="F87">
        <v>0</v>
      </c>
    </row>
    <row r="88" spans="1:6" x14ac:dyDescent="0.25">
      <c r="A88" s="3">
        <v>10102</v>
      </c>
      <c r="B88" s="3">
        <v>2</v>
      </c>
      <c r="C88" s="4">
        <v>40049</v>
      </c>
      <c r="D88">
        <v>2</v>
      </c>
      <c r="E88" s="2">
        <v>0.375</v>
      </c>
      <c r="F88">
        <v>0</v>
      </c>
    </row>
    <row r="89" spans="1:6" x14ac:dyDescent="0.25">
      <c r="A89" s="3">
        <v>10102</v>
      </c>
      <c r="B89" s="3">
        <v>2</v>
      </c>
      <c r="C89" s="4">
        <v>40049</v>
      </c>
      <c r="D89">
        <v>3</v>
      </c>
      <c r="E89" s="2">
        <v>0.375</v>
      </c>
      <c r="F89">
        <v>0</v>
      </c>
    </row>
    <row r="90" spans="1:6" x14ac:dyDescent="0.25">
      <c r="A90" s="3">
        <v>10102</v>
      </c>
      <c r="B90" s="3">
        <v>2</v>
      </c>
      <c r="C90" s="4">
        <v>40049</v>
      </c>
      <c r="D90">
        <v>4</v>
      </c>
      <c r="E90" s="2">
        <v>0.375</v>
      </c>
      <c r="F90">
        <v>2</v>
      </c>
    </row>
    <row r="91" spans="1:6" x14ac:dyDescent="0.25">
      <c r="A91" s="3">
        <v>10102</v>
      </c>
      <c r="B91" s="3">
        <v>2</v>
      </c>
      <c r="C91" s="4">
        <v>40049</v>
      </c>
      <c r="D91">
        <v>5</v>
      </c>
      <c r="E91" s="2">
        <v>0.375</v>
      </c>
      <c r="F91">
        <v>1</v>
      </c>
    </row>
    <row r="92" spans="1:6" x14ac:dyDescent="0.25">
      <c r="A92" s="3">
        <v>10102</v>
      </c>
      <c r="B92" s="3">
        <v>2</v>
      </c>
      <c r="C92" s="4">
        <v>40049</v>
      </c>
      <c r="D92">
        <v>6</v>
      </c>
      <c r="E92" s="2">
        <v>0.375</v>
      </c>
      <c r="F92">
        <v>1</v>
      </c>
    </row>
    <row r="93" spans="1:6" x14ac:dyDescent="0.25">
      <c r="A93" s="3">
        <v>10102</v>
      </c>
      <c r="B93" s="3">
        <v>2</v>
      </c>
      <c r="C93" s="4">
        <v>40049</v>
      </c>
      <c r="D93">
        <v>7</v>
      </c>
      <c r="E93" s="2">
        <v>0.375</v>
      </c>
      <c r="F93">
        <v>0</v>
      </c>
    </row>
    <row r="94" spans="1:6" x14ac:dyDescent="0.25">
      <c r="A94" s="3">
        <v>10102</v>
      </c>
      <c r="B94" s="3">
        <v>2</v>
      </c>
      <c r="C94" s="4">
        <v>40049</v>
      </c>
      <c r="D94">
        <v>8</v>
      </c>
      <c r="E94" s="2">
        <v>0.375</v>
      </c>
      <c r="F94">
        <v>0</v>
      </c>
    </row>
    <row r="95" spans="1:6" x14ac:dyDescent="0.25">
      <c r="A95" s="3">
        <v>10102</v>
      </c>
      <c r="B95" s="3">
        <v>2</v>
      </c>
      <c r="C95" s="4">
        <v>40049</v>
      </c>
      <c r="D95">
        <v>9</v>
      </c>
      <c r="E95" s="2">
        <v>0.375</v>
      </c>
      <c r="F95">
        <v>0</v>
      </c>
    </row>
    <row r="96" spans="1:6" x14ac:dyDescent="0.25">
      <c r="A96" s="3">
        <v>10102</v>
      </c>
      <c r="B96" s="3">
        <v>2</v>
      </c>
      <c r="C96" s="4">
        <v>40049</v>
      </c>
      <c r="D96">
        <v>10</v>
      </c>
      <c r="E96" s="2">
        <v>0.375</v>
      </c>
      <c r="F96">
        <v>0</v>
      </c>
    </row>
    <row r="97" spans="1:6" x14ac:dyDescent="0.25">
      <c r="A97" s="3">
        <v>10102</v>
      </c>
      <c r="B97" s="3">
        <v>2</v>
      </c>
      <c r="C97" s="4">
        <v>40049</v>
      </c>
      <c r="D97">
        <v>11</v>
      </c>
      <c r="E97" s="2">
        <v>0.375</v>
      </c>
      <c r="F97">
        <v>0</v>
      </c>
    </row>
    <row r="98" spans="1:6" x14ac:dyDescent="0.25">
      <c r="A98" s="3">
        <v>10102</v>
      </c>
      <c r="B98" s="3">
        <v>2</v>
      </c>
      <c r="C98" s="4">
        <v>40049</v>
      </c>
      <c r="D98">
        <v>12</v>
      </c>
      <c r="E98" s="2">
        <v>0.375</v>
      </c>
      <c r="F98">
        <v>0</v>
      </c>
    </row>
    <row r="99" spans="1:6" x14ac:dyDescent="0.25">
      <c r="A99" s="3">
        <v>10102</v>
      </c>
      <c r="B99" s="3">
        <v>2</v>
      </c>
      <c r="C99" s="4">
        <v>40049</v>
      </c>
      <c r="D99">
        <v>13</v>
      </c>
      <c r="E99" s="2">
        <v>0.375</v>
      </c>
      <c r="F99">
        <v>2</v>
      </c>
    </row>
    <row r="100" spans="1:6" x14ac:dyDescent="0.25">
      <c r="A100" s="3">
        <v>10102</v>
      </c>
      <c r="B100" s="3">
        <v>2</v>
      </c>
      <c r="C100" s="4">
        <v>40049</v>
      </c>
      <c r="D100">
        <v>14</v>
      </c>
      <c r="E100" s="2">
        <v>0.375</v>
      </c>
      <c r="F100">
        <v>0</v>
      </c>
    </row>
    <row r="101" spans="1:6" x14ac:dyDescent="0.25">
      <c r="A101" s="3">
        <v>10102</v>
      </c>
      <c r="B101" s="3">
        <v>2</v>
      </c>
      <c r="C101" s="4">
        <v>40049</v>
      </c>
      <c r="D101">
        <v>15</v>
      </c>
      <c r="E101" s="2">
        <v>0.375</v>
      </c>
      <c r="F101">
        <v>0</v>
      </c>
    </row>
    <row r="102" spans="1:6" x14ac:dyDescent="0.25">
      <c r="A102" s="3">
        <v>10102</v>
      </c>
      <c r="B102" s="3">
        <v>2</v>
      </c>
      <c r="C102" s="4">
        <v>40049</v>
      </c>
      <c r="D102">
        <v>16</v>
      </c>
      <c r="E102" s="2">
        <v>0.375</v>
      </c>
      <c r="F102">
        <v>0</v>
      </c>
    </row>
    <row r="103" spans="1:6" x14ac:dyDescent="0.25">
      <c r="A103" s="3">
        <v>10102</v>
      </c>
      <c r="B103" s="3">
        <v>2</v>
      </c>
      <c r="C103" s="4">
        <v>40049</v>
      </c>
      <c r="D103">
        <v>17</v>
      </c>
      <c r="E103" s="2">
        <v>0.375</v>
      </c>
      <c r="F103">
        <v>3</v>
      </c>
    </row>
    <row r="104" spans="1:6" x14ac:dyDescent="0.25">
      <c r="A104" s="3">
        <v>10102</v>
      </c>
      <c r="B104" s="3">
        <v>2</v>
      </c>
      <c r="C104" s="4">
        <v>40050</v>
      </c>
      <c r="D104">
        <v>1</v>
      </c>
      <c r="E104" s="2">
        <v>0.375</v>
      </c>
      <c r="F104">
        <v>2</v>
      </c>
    </row>
    <row r="105" spans="1:6" x14ac:dyDescent="0.25">
      <c r="A105" s="3">
        <v>10102</v>
      </c>
      <c r="B105" s="3">
        <v>2</v>
      </c>
      <c r="C105" s="4">
        <v>40050</v>
      </c>
      <c r="D105">
        <v>1</v>
      </c>
      <c r="E105" s="2">
        <v>0.58333333333333337</v>
      </c>
      <c r="F105">
        <v>0</v>
      </c>
    </row>
    <row r="106" spans="1:6" x14ac:dyDescent="0.25">
      <c r="A106" s="3">
        <v>10102</v>
      </c>
      <c r="B106" s="3">
        <v>2</v>
      </c>
      <c r="C106" s="4">
        <v>40050</v>
      </c>
      <c r="D106">
        <v>2</v>
      </c>
      <c r="E106" s="2">
        <v>0.375</v>
      </c>
      <c r="F106">
        <v>1</v>
      </c>
    </row>
    <row r="107" spans="1:6" x14ac:dyDescent="0.25">
      <c r="A107" s="3">
        <v>10102</v>
      </c>
      <c r="B107" s="3">
        <v>2</v>
      </c>
      <c r="C107" s="4">
        <v>40050</v>
      </c>
      <c r="D107">
        <v>2</v>
      </c>
      <c r="E107" s="2">
        <v>0.58333333333333337</v>
      </c>
      <c r="F107">
        <v>1</v>
      </c>
    </row>
    <row r="108" spans="1:6" x14ac:dyDescent="0.25">
      <c r="A108" s="3">
        <v>10102</v>
      </c>
      <c r="B108" s="3">
        <v>2</v>
      </c>
      <c r="C108" s="4">
        <v>40050</v>
      </c>
      <c r="D108">
        <v>3</v>
      </c>
      <c r="E108" s="2">
        <v>0.375</v>
      </c>
      <c r="F108">
        <v>0</v>
      </c>
    </row>
    <row r="109" spans="1:6" x14ac:dyDescent="0.25">
      <c r="A109" s="3">
        <v>10102</v>
      </c>
      <c r="B109" s="3">
        <v>2</v>
      </c>
      <c r="C109" s="4">
        <v>40050</v>
      </c>
      <c r="D109">
        <v>3</v>
      </c>
      <c r="E109" s="2">
        <v>0.58333333333333337</v>
      </c>
      <c r="F109">
        <v>0</v>
      </c>
    </row>
    <row r="110" spans="1:6" x14ac:dyDescent="0.25">
      <c r="A110" s="3">
        <v>10102</v>
      </c>
      <c r="B110" s="3">
        <v>2</v>
      </c>
      <c r="C110" s="4">
        <v>40050</v>
      </c>
      <c r="D110">
        <v>4</v>
      </c>
      <c r="E110" s="2">
        <v>0.375</v>
      </c>
      <c r="F110">
        <v>5</v>
      </c>
    </row>
    <row r="111" spans="1:6" x14ac:dyDescent="0.25">
      <c r="A111" s="3">
        <v>10102</v>
      </c>
      <c r="B111" s="3">
        <v>2</v>
      </c>
      <c r="C111" s="4">
        <v>40050</v>
      </c>
      <c r="D111">
        <v>4</v>
      </c>
      <c r="E111" s="2">
        <v>0.58333333333333337</v>
      </c>
      <c r="F111">
        <v>0</v>
      </c>
    </row>
    <row r="112" spans="1:6" x14ac:dyDescent="0.25">
      <c r="A112" s="3">
        <v>10102</v>
      </c>
      <c r="B112" s="3">
        <v>2</v>
      </c>
      <c r="C112" s="4">
        <v>40050</v>
      </c>
      <c r="D112">
        <v>5</v>
      </c>
      <c r="E112" s="2">
        <v>0.375</v>
      </c>
      <c r="F112">
        <v>1</v>
      </c>
    </row>
    <row r="113" spans="1:6" x14ac:dyDescent="0.25">
      <c r="A113" s="3">
        <v>10102</v>
      </c>
      <c r="B113" s="3">
        <v>2</v>
      </c>
      <c r="C113" s="4">
        <v>40050</v>
      </c>
      <c r="D113">
        <v>5</v>
      </c>
      <c r="E113" s="2">
        <v>0.58333333333333337</v>
      </c>
      <c r="F113">
        <v>2</v>
      </c>
    </row>
    <row r="114" spans="1:6" x14ac:dyDescent="0.25">
      <c r="A114" s="3">
        <v>10102</v>
      </c>
      <c r="B114" s="3">
        <v>2</v>
      </c>
      <c r="C114" s="4">
        <v>40050</v>
      </c>
      <c r="D114">
        <v>6</v>
      </c>
      <c r="E114" s="2">
        <v>0.375</v>
      </c>
      <c r="F114">
        <v>0</v>
      </c>
    </row>
    <row r="115" spans="1:6" x14ac:dyDescent="0.25">
      <c r="A115" s="3">
        <v>10102</v>
      </c>
      <c r="B115" s="3">
        <v>2</v>
      </c>
      <c r="C115" s="4">
        <v>40050</v>
      </c>
      <c r="D115">
        <v>6</v>
      </c>
      <c r="E115" s="2">
        <v>0.58333333333333337</v>
      </c>
      <c r="F115">
        <v>0</v>
      </c>
    </row>
    <row r="116" spans="1:6" x14ac:dyDescent="0.25">
      <c r="A116" s="3">
        <v>10102</v>
      </c>
      <c r="B116" s="3">
        <v>2</v>
      </c>
      <c r="C116" s="4">
        <v>40050</v>
      </c>
      <c r="D116">
        <v>7</v>
      </c>
      <c r="E116" s="2">
        <v>0.375</v>
      </c>
      <c r="F116">
        <v>1</v>
      </c>
    </row>
    <row r="117" spans="1:6" x14ac:dyDescent="0.25">
      <c r="A117" s="3">
        <v>10102</v>
      </c>
      <c r="B117" s="3">
        <v>2</v>
      </c>
      <c r="C117" s="4">
        <v>40050</v>
      </c>
      <c r="D117">
        <v>7</v>
      </c>
      <c r="E117" s="2">
        <v>0.58333333333333337</v>
      </c>
      <c r="F117">
        <v>0</v>
      </c>
    </row>
    <row r="118" spans="1:6" x14ac:dyDescent="0.25">
      <c r="A118" s="3">
        <v>10102</v>
      </c>
      <c r="B118" s="3">
        <v>2</v>
      </c>
      <c r="C118" s="4">
        <v>40050</v>
      </c>
      <c r="D118">
        <v>8</v>
      </c>
      <c r="E118" s="2">
        <v>0.375</v>
      </c>
      <c r="F118">
        <v>3</v>
      </c>
    </row>
    <row r="119" spans="1:6" x14ac:dyDescent="0.25">
      <c r="A119" s="3">
        <v>10102</v>
      </c>
      <c r="B119" s="3">
        <v>2</v>
      </c>
      <c r="C119" s="4">
        <v>40050</v>
      </c>
      <c r="D119">
        <v>8</v>
      </c>
      <c r="E119" s="2">
        <v>0.58333333333333337</v>
      </c>
      <c r="F119">
        <v>0</v>
      </c>
    </row>
    <row r="120" spans="1:6" x14ac:dyDescent="0.25">
      <c r="A120" s="3">
        <v>10102</v>
      </c>
      <c r="B120" s="3">
        <v>2</v>
      </c>
      <c r="C120" s="4">
        <v>40050</v>
      </c>
      <c r="D120">
        <v>9</v>
      </c>
      <c r="E120" s="2">
        <v>0.375</v>
      </c>
      <c r="F120">
        <v>0</v>
      </c>
    </row>
    <row r="121" spans="1:6" x14ac:dyDescent="0.25">
      <c r="A121" s="3">
        <v>10102</v>
      </c>
      <c r="B121" s="3">
        <v>2</v>
      </c>
      <c r="C121" s="4">
        <v>40050</v>
      </c>
      <c r="D121">
        <v>9</v>
      </c>
      <c r="E121" s="2">
        <v>0.58333333333333337</v>
      </c>
      <c r="F121">
        <v>0</v>
      </c>
    </row>
    <row r="122" spans="1:6" x14ac:dyDescent="0.25">
      <c r="A122" s="3">
        <v>10102</v>
      </c>
      <c r="B122" s="3">
        <v>2</v>
      </c>
      <c r="C122" s="4">
        <v>40050</v>
      </c>
      <c r="D122">
        <v>10</v>
      </c>
      <c r="E122" s="2">
        <v>0.375</v>
      </c>
      <c r="F122">
        <v>4</v>
      </c>
    </row>
    <row r="123" spans="1:6" x14ac:dyDescent="0.25">
      <c r="A123" s="3">
        <v>10102</v>
      </c>
      <c r="B123" s="3">
        <v>2</v>
      </c>
      <c r="C123" s="4">
        <v>40050</v>
      </c>
      <c r="D123">
        <v>10</v>
      </c>
      <c r="E123" s="2">
        <v>0.58333333333333337</v>
      </c>
      <c r="F123">
        <v>3</v>
      </c>
    </row>
    <row r="124" spans="1:6" x14ac:dyDescent="0.25">
      <c r="A124" s="3">
        <v>10102</v>
      </c>
      <c r="B124" s="3">
        <v>2</v>
      </c>
      <c r="C124" s="4">
        <v>40050</v>
      </c>
      <c r="D124">
        <v>11</v>
      </c>
      <c r="E124" s="2">
        <v>0.375</v>
      </c>
      <c r="F124">
        <v>0</v>
      </c>
    </row>
    <row r="125" spans="1:6" x14ac:dyDescent="0.25">
      <c r="A125" s="3">
        <v>10102</v>
      </c>
      <c r="B125" s="3">
        <v>2</v>
      </c>
      <c r="C125" s="4">
        <v>40050</v>
      </c>
      <c r="D125">
        <v>11</v>
      </c>
      <c r="E125" s="2">
        <v>0.58333333333333337</v>
      </c>
      <c r="F125">
        <v>0</v>
      </c>
    </row>
    <row r="126" spans="1:6" x14ac:dyDescent="0.25">
      <c r="A126" s="3">
        <v>10102</v>
      </c>
      <c r="B126" s="3">
        <v>2</v>
      </c>
      <c r="C126" s="4">
        <v>40050</v>
      </c>
      <c r="D126">
        <v>12</v>
      </c>
      <c r="E126" s="2">
        <v>0.375</v>
      </c>
      <c r="F126">
        <v>0</v>
      </c>
    </row>
    <row r="127" spans="1:6" x14ac:dyDescent="0.25">
      <c r="A127" s="3">
        <v>10102</v>
      </c>
      <c r="B127" s="3">
        <v>2</v>
      </c>
      <c r="C127" s="4">
        <v>40050</v>
      </c>
      <c r="D127">
        <v>12</v>
      </c>
      <c r="E127" s="2">
        <v>0.58333333333333337</v>
      </c>
      <c r="F127">
        <v>0</v>
      </c>
    </row>
    <row r="128" spans="1:6" x14ac:dyDescent="0.25">
      <c r="A128" s="3">
        <v>10102</v>
      </c>
      <c r="B128" s="3">
        <v>2</v>
      </c>
      <c r="C128" s="4">
        <v>40050</v>
      </c>
      <c r="D128">
        <v>13</v>
      </c>
      <c r="E128" s="2">
        <v>0.375</v>
      </c>
      <c r="F128">
        <v>2</v>
      </c>
    </row>
    <row r="129" spans="1:6" x14ac:dyDescent="0.25">
      <c r="A129" s="3">
        <v>10102</v>
      </c>
      <c r="B129" s="3">
        <v>2</v>
      </c>
      <c r="C129" s="4">
        <v>40050</v>
      </c>
      <c r="D129">
        <v>13</v>
      </c>
      <c r="E129" s="2">
        <v>0.58333333333333337</v>
      </c>
      <c r="F129">
        <v>1</v>
      </c>
    </row>
    <row r="130" spans="1:6" x14ac:dyDescent="0.25">
      <c r="A130" s="3">
        <v>10102</v>
      </c>
      <c r="B130" s="3">
        <v>2</v>
      </c>
      <c r="C130" s="4">
        <v>40050</v>
      </c>
      <c r="D130">
        <v>14</v>
      </c>
      <c r="E130" s="2">
        <v>0.375</v>
      </c>
      <c r="F130">
        <v>1</v>
      </c>
    </row>
    <row r="131" spans="1:6" x14ac:dyDescent="0.25">
      <c r="A131" s="3">
        <v>10102</v>
      </c>
      <c r="B131" s="3">
        <v>2</v>
      </c>
      <c r="C131" s="4">
        <v>40050</v>
      </c>
      <c r="D131">
        <v>14</v>
      </c>
      <c r="E131" s="2">
        <v>0.58333333333333337</v>
      </c>
      <c r="F131">
        <v>0</v>
      </c>
    </row>
    <row r="132" spans="1:6" x14ac:dyDescent="0.25">
      <c r="A132" s="3">
        <v>10102</v>
      </c>
      <c r="B132" s="3">
        <v>2</v>
      </c>
      <c r="C132" s="4">
        <v>40050</v>
      </c>
      <c r="D132">
        <v>15</v>
      </c>
      <c r="E132" s="2">
        <v>0.375</v>
      </c>
      <c r="F132">
        <v>0</v>
      </c>
    </row>
    <row r="133" spans="1:6" x14ac:dyDescent="0.25">
      <c r="A133" s="3">
        <v>10102</v>
      </c>
      <c r="B133" s="3">
        <v>2</v>
      </c>
      <c r="C133" s="4">
        <v>40050</v>
      </c>
      <c r="D133">
        <v>15</v>
      </c>
      <c r="E133" s="2">
        <v>0.58333333333333337</v>
      </c>
      <c r="F133">
        <v>0</v>
      </c>
    </row>
    <row r="134" spans="1:6" x14ac:dyDescent="0.25">
      <c r="A134" s="3">
        <v>10102</v>
      </c>
      <c r="B134" s="3">
        <v>2</v>
      </c>
      <c r="C134" s="4">
        <v>40050</v>
      </c>
      <c r="D134">
        <v>16</v>
      </c>
      <c r="E134" s="2">
        <v>0.375</v>
      </c>
      <c r="F134">
        <v>1</v>
      </c>
    </row>
    <row r="135" spans="1:6" x14ac:dyDescent="0.25">
      <c r="A135" s="3">
        <v>10102</v>
      </c>
      <c r="B135" s="3">
        <v>2</v>
      </c>
      <c r="C135" s="4">
        <v>40050</v>
      </c>
      <c r="D135">
        <v>16</v>
      </c>
      <c r="E135" s="2">
        <v>0.58333333333333337</v>
      </c>
      <c r="F135">
        <v>0</v>
      </c>
    </row>
    <row r="136" spans="1:6" x14ac:dyDescent="0.25">
      <c r="A136" s="3">
        <v>10102</v>
      </c>
      <c r="B136" s="3">
        <v>2</v>
      </c>
      <c r="C136" s="4">
        <v>40050</v>
      </c>
      <c r="D136">
        <v>17</v>
      </c>
      <c r="E136" s="2">
        <v>0.375</v>
      </c>
      <c r="F136">
        <v>0</v>
      </c>
    </row>
    <row r="137" spans="1:6" x14ac:dyDescent="0.25">
      <c r="A137" s="3">
        <v>10102</v>
      </c>
      <c r="B137" s="3">
        <v>2</v>
      </c>
      <c r="C137" s="4">
        <v>40050</v>
      </c>
      <c r="D137">
        <v>17</v>
      </c>
      <c r="E137" s="2">
        <v>0.58333333333333337</v>
      </c>
      <c r="F137">
        <v>2</v>
      </c>
    </row>
    <row r="138" spans="1:6" x14ac:dyDescent="0.25">
      <c r="A138" s="3">
        <v>10475</v>
      </c>
      <c r="B138" s="3">
        <v>1</v>
      </c>
      <c r="C138" s="1">
        <v>40016</v>
      </c>
      <c r="D138">
        <v>1</v>
      </c>
      <c r="E138" s="2">
        <v>0.49027777777777781</v>
      </c>
      <c r="F138">
        <v>20</v>
      </c>
    </row>
    <row r="139" spans="1:6" x14ac:dyDescent="0.25">
      <c r="A139" s="3">
        <v>10475</v>
      </c>
      <c r="B139" s="3">
        <v>1</v>
      </c>
      <c r="C139" s="1">
        <v>40016</v>
      </c>
      <c r="D139">
        <v>1</v>
      </c>
      <c r="E139" s="2">
        <v>0.68888888888888899</v>
      </c>
      <c r="F139">
        <v>4</v>
      </c>
    </row>
    <row r="140" spans="1:6" x14ac:dyDescent="0.25">
      <c r="A140" s="3">
        <v>10475</v>
      </c>
      <c r="B140" s="3">
        <v>1</v>
      </c>
      <c r="C140" s="1">
        <v>40016</v>
      </c>
      <c r="D140">
        <v>2</v>
      </c>
      <c r="E140" s="2">
        <v>0.48958333333333331</v>
      </c>
      <c r="F140">
        <v>0</v>
      </c>
    </row>
    <row r="141" spans="1:6" x14ac:dyDescent="0.25">
      <c r="A141" s="3">
        <v>10475</v>
      </c>
      <c r="B141" s="3">
        <v>1</v>
      </c>
      <c r="C141" s="1">
        <v>40016</v>
      </c>
      <c r="D141">
        <v>2</v>
      </c>
      <c r="E141" s="2">
        <v>0.69444444444444453</v>
      </c>
      <c r="F141">
        <v>3</v>
      </c>
    </row>
    <row r="142" spans="1:6" x14ac:dyDescent="0.25">
      <c r="A142" s="3">
        <v>10475</v>
      </c>
      <c r="B142" s="3">
        <v>1</v>
      </c>
      <c r="C142" s="1">
        <v>40016</v>
      </c>
      <c r="D142">
        <v>3</v>
      </c>
      <c r="E142" s="2">
        <v>0.48333333333333334</v>
      </c>
      <c r="F142">
        <v>5</v>
      </c>
    </row>
    <row r="143" spans="1:6" x14ac:dyDescent="0.25">
      <c r="A143" s="3">
        <v>10475</v>
      </c>
      <c r="B143" s="3">
        <v>1</v>
      </c>
      <c r="C143" s="1">
        <v>40016</v>
      </c>
      <c r="D143">
        <v>3</v>
      </c>
      <c r="E143" s="2">
        <v>0.69930555555555562</v>
      </c>
      <c r="F143">
        <v>2</v>
      </c>
    </row>
    <row r="144" spans="1:6" x14ac:dyDescent="0.25">
      <c r="A144" s="3">
        <v>10475</v>
      </c>
      <c r="B144" s="3">
        <v>1</v>
      </c>
      <c r="C144" s="1">
        <v>40016</v>
      </c>
      <c r="D144">
        <v>4</v>
      </c>
      <c r="E144" s="2">
        <v>0.47500000000000003</v>
      </c>
      <c r="F144">
        <v>27</v>
      </c>
    </row>
    <row r="145" spans="1:6" x14ac:dyDescent="0.25">
      <c r="A145" s="3">
        <v>10475</v>
      </c>
      <c r="B145" s="3">
        <v>1</v>
      </c>
      <c r="C145" s="1">
        <v>40016</v>
      </c>
      <c r="D145">
        <v>4</v>
      </c>
      <c r="E145" s="2">
        <v>0.70277777777777783</v>
      </c>
      <c r="F145">
        <v>21</v>
      </c>
    </row>
    <row r="146" spans="1:6" x14ac:dyDescent="0.25">
      <c r="A146" s="3">
        <v>10475</v>
      </c>
      <c r="B146" s="3">
        <v>1</v>
      </c>
      <c r="C146" s="1">
        <v>40016</v>
      </c>
      <c r="D146">
        <v>5</v>
      </c>
      <c r="E146" s="2">
        <v>0.45833333333333331</v>
      </c>
      <c r="F146">
        <v>12</v>
      </c>
    </row>
    <row r="147" spans="1:6" x14ac:dyDescent="0.25">
      <c r="A147" s="3">
        <v>10475</v>
      </c>
      <c r="B147" s="3">
        <v>1</v>
      </c>
      <c r="C147" s="1">
        <v>40016</v>
      </c>
      <c r="D147">
        <v>5</v>
      </c>
      <c r="E147" s="2">
        <v>0.70833333333333337</v>
      </c>
      <c r="F147">
        <v>18</v>
      </c>
    </row>
    <row r="148" spans="1:6" x14ac:dyDescent="0.25">
      <c r="A148" s="3">
        <v>10475</v>
      </c>
      <c r="B148" s="3">
        <v>1</v>
      </c>
      <c r="C148" s="1">
        <v>40016</v>
      </c>
      <c r="D148">
        <v>6</v>
      </c>
      <c r="E148" s="2">
        <v>0.4513888888888889</v>
      </c>
      <c r="F148">
        <v>0</v>
      </c>
    </row>
    <row r="149" spans="1:6" x14ac:dyDescent="0.25">
      <c r="A149" s="3">
        <v>10475</v>
      </c>
      <c r="B149" s="3">
        <v>1</v>
      </c>
      <c r="C149" s="1">
        <v>40016</v>
      </c>
      <c r="D149">
        <v>6</v>
      </c>
      <c r="E149" s="2">
        <v>0.71527777777777779</v>
      </c>
      <c r="F149">
        <v>0</v>
      </c>
    </row>
    <row r="150" spans="1:6" x14ac:dyDescent="0.25">
      <c r="A150" s="3">
        <v>10475</v>
      </c>
      <c r="B150" s="3">
        <v>1</v>
      </c>
      <c r="C150" s="1">
        <v>40016</v>
      </c>
      <c r="D150">
        <v>7</v>
      </c>
      <c r="E150" s="2">
        <v>0.45555555555555555</v>
      </c>
      <c r="F150">
        <v>2</v>
      </c>
    </row>
    <row r="151" spans="1:6" x14ac:dyDescent="0.25">
      <c r="A151" s="3">
        <v>10475</v>
      </c>
      <c r="B151" s="3">
        <v>1</v>
      </c>
      <c r="C151" s="1">
        <v>40016</v>
      </c>
      <c r="D151">
        <v>7</v>
      </c>
      <c r="E151" s="2">
        <v>0.71736111111111101</v>
      </c>
      <c r="F151">
        <v>0</v>
      </c>
    </row>
    <row r="152" spans="1:6" x14ac:dyDescent="0.25">
      <c r="A152" s="3">
        <v>10475</v>
      </c>
      <c r="B152" s="3">
        <v>1</v>
      </c>
      <c r="C152" s="1">
        <v>40016</v>
      </c>
      <c r="D152">
        <v>8</v>
      </c>
      <c r="E152" s="2">
        <v>0.44027777777777777</v>
      </c>
      <c r="F152">
        <v>31</v>
      </c>
    </row>
    <row r="153" spans="1:6" x14ac:dyDescent="0.25">
      <c r="A153" s="3">
        <v>10475</v>
      </c>
      <c r="B153" s="3">
        <v>1</v>
      </c>
      <c r="C153" s="1">
        <v>40016</v>
      </c>
      <c r="D153">
        <v>8</v>
      </c>
      <c r="E153" s="2">
        <v>0.71944444444444444</v>
      </c>
      <c r="F153">
        <v>13</v>
      </c>
    </row>
    <row r="154" spans="1:6" x14ac:dyDescent="0.25">
      <c r="A154" s="3">
        <v>10475</v>
      </c>
      <c r="B154" s="3">
        <v>1</v>
      </c>
      <c r="C154" s="1">
        <v>40016</v>
      </c>
      <c r="D154">
        <v>9</v>
      </c>
      <c r="E154" s="2">
        <v>0.43263888888888885</v>
      </c>
      <c r="F154">
        <v>12</v>
      </c>
    </row>
    <row r="155" spans="1:6" x14ac:dyDescent="0.25">
      <c r="A155" s="3">
        <v>10475</v>
      </c>
      <c r="B155" s="3">
        <v>1</v>
      </c>
      <c r="C155" s="1">
        <v>40016</v>
      </c>
      <c r="D155">
        <v>9</v>
      </c>
      <c r="E155" s="2">
        <v>0.72569444444444453</v>
      </c>
      <c r="F155">
        <v>5</v>
      </c>
    </row>
    <row r="156" spans="1:6" x14ac:dyDescent="0.25">
      <c r="A156" s="3">
        <v>10475</v>
      </c>
      <c r="B156" s="3">
        <v>1</v>
      </c>
      <c r="C156" s="1">
        <v>40016</v>
      </c>
      <c r="D156">
        <v>10</v>
      </c>
      <c r="E156" s="2">
        <v>0.43055555555555558</v>
      </c>
      <c r="F156">
        <v>0</v>
      </c>
    </row>
    <row r="157" spans="1:6" x14ac:dyDescent="0.25">
      <c r="A157" s="3">
        <v>10475</v>
      </c>
      <c r="B157" s="3">
        <v>1</v>
      </c>
      <c r="C157" s="1">
        <v>40016</v>
      </c>
      <c r="D157">
        <v>10</v>
      </c>
      <c r="E157" s="2">
        <v>0.72986111111111107</v>
      </c>
      <c r="F157">
        <v>0</v>
      </c>
    </row>
    <row r="158" spans="1:6" x14ac:dyDescent="0.25">
      <c r="A158" s="3">
        <v>10475</v>
      </c>
      <c r="B158" s="3">
        <v>1</v>
      </c>
      <c r="C158" s="1">
        <v>40016</v>
      </c>
      <c r="D158">
        <v>11</v>
      </c>
      <c r="E158" s="2">
        <v>0.34722222222222227</v>
      </c>
      <c r="F158">
        <v>18</v>
      </c>
    </row>
    <row r="159" spans="1:6" x14ac:dyDescent="0.25">
      <c r="A159" s="3">
        <v>10475</v>
      </c>
      <c r="B159" s="3">
        <v>1</v>
      </c>
      <c r="C159" s="1">
        <v>40016</v>
      </c>
      <c r="D159">
        <v>11</v>
      </c>
      <c r="E159" s="2">
        <v>0.73125000000000007</v>
      </c>
      <c r="F159">
        <v>10</v>
      </c>
    </row>
    <row r="160" spans="1:6" x14ac:dyDescent="0.25">
      <c r="A160" s="3">
        <v>10475</v>
      </c>
      <c r="B160" s="3">
        <v>1</v>
      </c>
      <c r="C160" s="1">
        <v>40016</v>
      </c>
      <c r="D160">
        <v>12</v>
      </c>
      <c r="E160" s="2">
        <v>0.42708333333333331</v>
      </c>
      <c r="F160">
        <v>5</v>
      </c>
    </row>
    <row r="161" spans="1:6" x14ac:dyDescent="0.25">
      <c r="A161" s="3">
        <v>10475</v>
      </c>
      <c r="B161" s="3">
        <v>1</v>
      </c>
      <c r="C161" s="1">
        <v>40016</v>
      </c>
      <c r="D161">
        <v>12</v>
      </c>
      <c r="E161" s="2">
        <v>0.73541666666666661</v>
      </c>
      <c r="F161">
        <v>5</v>
      </c>
    </row>
    <row r="162" spans="1:6" x14ac:dyDescent="0.25">
      <c r="A162" s="3">
        <v>10475</v>
      </c>
      <c r="B162" s="3">
        <v>1</v>
      </c>
      <c r="C162" s="1">
        <v>40016</v>
      </c>
      <c r="D162">
        <v>13</v>
      </c>
      <c r="E162" s="2">
        <v>0.42430555555555555</v>
      </c>
      <c r="F162">
        <v>0</v>
      </c>
    </row>
    <row r="163" spans="1:6" x14ac:dyDescent="0.25">
      <c r="A163" s="3">
        <v>10475</v>
      </c>
      <c r="B163" s="3">
        <v>1</v>
      </c>
      <c r="C163" s="1">
        <v>40016</v>
      </c>
      <c r="D163">
        <v>13</v>
      </c>
      <c r="E163" s="2">
        <v>0.73958333333333337</v>
      </c>
      <c r="F163">
        <v>0</v>
      </c>
    </row>
    <row r="164" spans="1:6" x14ac:dyDescent="0.25">
      <c r="A164" s="3">
        <v>10475</v>
      </c>
      <c r="B164" s="3">
        <v>1</v>
      </c>
      <c r="C164" s="1">
        <v>40016</v>
      </c>
      <c r="D164">
        <v>14</v>
      </c>
      <c r="E164" s="2">
        <v>0.42222222222222222</v>
      </c>
      <c r="F164">
        <v>0</v>
      </c>
    </row>
    <row r="165" spans="1:6" x14ac:dyDescent="0.25">
      <c r="A165" s="3">
        <v>10475</v>
      </c>
      <c r="B165" s="3">
        <v>1</v>
      </c>
      <c r="C165" s="1">
        <v>40016</v>
      </c>
      <c r="D165">
        <v>14</v>
      </c>
      <c r="E165" s="2">
        <v>0.74097222222222225</v>
      </c>
      <c r="F165">
        <v>0</v>
      </c>
    </row>
    <row r="166" spans="1:6" x14ac:dyDescent="0.25">
      <c r="A166" s="3">
        <v>10475</v>
      </c>
      <c r="B166" s="3">
        <v>1</v>
      </c>
      <c r="C166" s="1">
        <v>40016</v>
      </c>
      <c r="D166">
        <v>15</v>
      </c>
      <c r="E166" s="2">
        <v>0.4152777777777778</v>
      </c>
      <c r="F166">
        <v>6</v>
      </c>
    </row>
    <row r="167" spans="1:6" x14ac:dyDescent="0.25">
      <c r="A167" s="3">
        <v>10475</v>
      </c>
      <c r="B167" s="3">
        <v>1</v>
      </c>
      <c r="C167" s="1">
        <v>40016</v>
      </c>
      <c r="D167">
        <v>15</v>
      </c>
      <c r="E167" s="2">
        <v>0.74236111111111114</v>
      </c>
      <c r="F167">
        <v>4</v>
      </c>
    </row>
    <row r="168" spans="1:6" x14ac:dyDescent="0.25">
      <c r="A168" s="3">
        <v>10475</v>
      </c>
      <c r="B168" s="3">
        <v>1</v>
      </c>
      <c r="C168" s="1">
        <v>40016</v>
      </c>
      <c r="D168">
        <v>16</v>
      </c>
      <c r="E168" s="2">
        <v>0.38541666666666669</v>
      </c>
      <c r="F168">
        <v>35</v>
      </c>
    </row>
    <row r="169" spans="1:6" x14ac:dyDescent="0.25">
      <c r="A169" s="3">
        <v>10475</v>
      </c>
      <c r="B169" s="3">
        <v>1</v>
      </c>
      <c r="C169" s="1">
        <v>40016</v>
      </c>
      <c r="D169">
        <v>16</v>
      </c>
      <c r="E169" s="2">
        <v>0.74513888888888891</v>
      </c>
      <c r="F169">
        <v>44</v>
      </c>
    </row>
    <row r="170" spans="1:6" x14ac:dyDescent="0.25">
      <c r="A170" s="3">
        <v>10475</v>
      </c>
      <c r="B170" s="3">
        <v>1</v>
      </c>
      <c r="C170" s="1">
        <v>40016</v>
      </c>
      <c r="D170">
        <v>17</v>
      </c>
      <c r="E170" s="2">
        <v>0.41319444444444442</v>
      </c>
      <c r="F170">
        <v>0</v>
      </c>
    </row>
    <row r="171" spans="1:6" x14ac:dyDescent="0.25">
      <c r="A171" s="3">
        <v>10475</v>
      </c>
      <c r="B171" s="3">
        <v>1</v>
      </c>
      <c r="C171" s="1">
        <v>40016</v>
      </c>
      <c r="D171">
        <v>17</v>
      </c>
      <c r="E171" s="2">
        <v>0.75208333333333333</v>
      </c>
      <c r="F171">
        <v>0</v>
      </c>
    </row>
    <row r="172" spans="1:6" x14ac:dyDescent="0.25">
      <c r="A172" s="3">
        <v>10475</v>
      </c>
      <c r="B172" s="3">
        <v>2</v>
      </c>
      <c r="C172" s="1">
        <v>40036</v>
      </c>
      <c r="D172">
        <v>1</v>
      </c>
      <c r="E172" s="2">
        <v>0.5</v>
      </c>
      <c r="F172">
        <v>0</v>
      </c>
    </row>
    <row r="173" spans="1:6" x14ac:dyDescent="0.25">
      <c r="A173" s="3">
        <v>10475</v>
      </c>
      <c r="B173" s="3">
        <v>2</v>
      </c>
      <c r="C173" s="1">
        <v>40036</v>
      </c>
      <c r="D173">
        <v>2</v>
      </c>
      <c r="E173" s="2">
        <v>0.5</v>
      </c>
      <c r="F173">
        <v>0</v>
      </c>
    </row>
    <row r="174" spans="1:6" x14ac:dyDescent="0.25">
      <c r="A174" s="3">
        <v>10475</v>
      </c>
      <c r="B174" s="3">
        <v>2</v>
      </c>
      <c r="C174" s="1">
        <v>40036</v>
      </c>
      <c r="D174">
        <v>3</v>
      </c>
      <c r="E174" s="2">
        <v>0.5</v>
      </c>
      <c r="F174">
        <v>0</v>
      </c>
    </row>
    <row r="175" spans="1:6" x14ac:dyDescent="0.25">
      <c r="A175" s="3">
        <v>10475</v>
      </c>
      <c r="B175" s="3">
        <v>2</v>
      </c>
      <c r="C175" s="1">
        <v>40036</v>
      </c>
      <c r="D175">
        <v>4</v>
      </c>
      <c r="E175" s="2">
        <v>0.5</v>
      </c>
      <c r="F175">
        <v>2</v>
      </c>
    </row>
    <row r="176" spans="1:6" x14ac:dyDescent="0.25">
      <c r="A176" s="3">
        <v>10475</v>
      </c>
      <c r="B176" s="3">
        <v>2</v>
      </c>
      <c r="C176" s="1">
        <v>40036</v>
      </c>
      <c r="D176">
        <v>5</v>
      </c>
      <c r="E176" s="2">
        <v>0.5</v>
      </c>
      <c r="F176">
        <v>0</v>
      </c>
    </row>
    <row r="177" spans="1:6" x14ac:dyDescent="0.25">
      <c r="A177" s="3">
        <v>10475</v>
      </c>
      <c r="B177" s="3">
        <v>2</v>
      </c>
      <c r="C177" s="1">
        <v>40036</v>
      </c>
      <c r="D177">
        <v>6</v>
      </c>
      <c r="E177" s="2">
        <v>0.5</v>
      </c>
      <c r="F177">
        <v>0</v>
      </c>
    </row>
    <row r="178" spans="1:6" x14ac:dyDescent="0.25">
      <c r="A178" s="3">
        <v>10475</v>
      </c>
      <c r="B178" s="3">
        <v>2</v>
      </c>
      <c r="C178" s="1">
        <v>40036</v>
      </c>
      <c r="D178">
        <v>7</v>
      </c>
      <c r="E178" s="2">
        <v>0.5</v>
      </c>
      <c r="F178">
        <v>0</v>
      </c>
    </row>
    <row r="179" spans="1:6" x14ac:dyDescent="0.25">
      <c r="A179" s="3">
        <v>10475</v>
      </c>
      <c r="B179" s="3">
        <v>2</v>
      </c>
      <c r="C179" s="1">
        <v>40036</v>
      </c>
      <c r="D179">
        <v>8</v>
      </c>
      <c r="E179" s="2">
        <v>0.5</v>
      </c>
      <c r="F179">
        <v>0</v>
      </c>
    </row>
    <row r="180" spans="1:6" x14ac:dyDescent="0.25">
      <c r="A180" s="3">
        <v>10475</v>
      </c>
      <c r="B180" s="3">
        <v>2</v>
      </c>
      <c r="C180" s="1">
        <v>40036</v>
      </c>
      <c r="D180">
        <v>9</v>
      </c>
      <c r="E180" s="2">
        <v>0.5</v>
      </c>
      <c r="F180">
        <v>2</v>
      </c>
    </row>
    <row r="181" spans="1:6" x14ac:dyDescent="0.25">
      <c r="A181" s="3">
        <v>10475</v>
      </c>
      <c r="B181" s="3">
        <v>2</v>
      </c>
      <c r="C181" s="1">
        <v>40036</v>
      </c>
      <c r="D181">
        <v>10</v>
      </c>
      <c r="E181" s="2">
        <v>0.5</v>
      </c>
      <c r="F181">
        <v>0</v>
      </c>
    </row>
    <row r="182" spans="1:6" x14ac:dyDescent="0.25">
      <c r="A182" s="3">
        <v>10475</v>
      </c>
      <c r="B182" s="3">
        <v>2</v>
      </c>
      <c r="C182" s="1">
        <v>40036</v>
      </c>
      <c r="D182">
        <v>11</v>
      </c>
      <c r="E182" s="2">
        <v>0.5</v>
      </c>
      <c r="F182">
        <v>1</v>
      </c>
    </row>
    <row r="183" spans="1:6" x14ac:dyDescent="0.25">
      <c r="A183" s="3">
        <v>10475</v>
      </c>
      <c r="B183" s="3">
        <v>2</v>
      </c>
      <c r="C183" s="1">
        <v>40036</v>
      </c>
      <c r="D183">
        <v>12</v>
      </c>
      <c r="E183" s="2">
        <v>0.5</v>
      </c>
      <c r="F183">
        <v>0</v>
      </c>
    </row>
    <row r="184" spans="1:6" x14ac:dyDescent="0.25">
      <c r="A184" s="3">
        <v>10475</v>
      </c>
      <c r="B184" s="3">
        <v>2</v>
      </c>
      <c r="C184" s="1">
        <v>40036</v>
      </c>
      <c r="D184">
        <v>13</v>
      </c>
      <c r="E184" s="2">
        <v>0.5</v>
      </c>
      <c r="F184">
        <v>0</v>
      </c>
    </row>
    <row r="185" spans="1:6" x14ac:dyDescent="0.25">
      <c r="A185" s="3">
        <v>10475</v>
      </c>
      <c r="B185" s="3">
        <v>2</v>
      </c>
      <c r="C185" s="1">
        <v>40036</v>
      </c>
      <c r="D185">
        <v>14</v>
      </c>
      <c r="E185" s="2">
        <v>0.5</v>
      </c>
      <c r="F185">
        <v>0</v>
      </c>
    </row>
    <row r="186" spans="1:6" x14ac:dyDescent="0.25">
      <c r="A186" s="3">
        <v>10475</v>
      </c>
      <c r="B186" s="3">
        <v>2</v>
      </c>
      <c r="C186" s="1">
        <v>40036</v>
      </c>
      <c r="D186">
        <v>15</v>
      </c>
      <c r="E186" s="2">
        <v>0.5</v>
      </c>
      <c r="F186">
        <v>0</v>
      </c>
    </row>
    <row r="187" spans="1:6" x14ac:dyDescent="0.25">
      <c r="A187" s="3">
        <v>10475</v>
      </c>
      <c r="B187" s="3">
        <v>2</v>
      </c>
      <c r="C187" s="1">
        <v>40036</v>
      </c>
      <c r="D187">
        <v>16</v>
      </c>
      <c r="E187" s="2">
        <v>0.5</v>
      </c>
      <c r="F187">
        <v>0</v>
      </c>
    </row>
    <row r="188" spans="1:6" x14ac:dyDescent="0.25">
      <c r="A188" s="3">
        <v>10475</v>
      </c>
      <c r="B188" s="3">
        <v>2</v>
      </c>
      <c r="C188" s="1">
        <v>40036</v>
      </c>
      <c r="D188">
        <v>17</v>
      </c>
      <c r="E188" s="2">
        <v>0.5</v>
      </c>
      <c r="F188">
        <v>0</v>
      </c>
    </row>
    <row r="189" spans="1:6" x14ac:dyDescent="0.25">
      <c r="A189" s="3">
        <v>10475</v>
      </c>
      <c r="B189" s="3">
        <v>2</v>
      </c>
      <c r="C189" s="4">
        <v>40037</v>
      </c>
      <c r="D189">
        <v>1</v>
      </c>
      <c r="E189" s="2">
        <v>0.67361111111111116</v>
      </c>
      <c r="F189">
        <v>10</v>
      </c>
    </row>
    <row r="190" spans="1:6" x14ac:dyDescent="0.25">
      <c r="A190" s="3">
        <v>10475</v>
      </c>
      <c r="B190" s="3">
        <v>2</v>
      </c>
      <c r="C190" s="4">
        <v>40037</v>
      </c>
      <c r="D190">
        <v>2</v>
      </c>
      <c r="E190" s="2">
        <v>0.67361111111111116</v>
      </c>
      <c r="F190">
        <v>3</v>
      </c>
    </row>
    <row r="191" spans="1:6" x14ac:dyDescent="0.25">
      <c r="A191" s="3">
        <v>10475</v>
      </c>
      <c r="B191" s="3">
        <v>2</v>
      </c>
      <c r="C191" s="4">
        <v>40037</v>
      </c>
      <c r="D191">
        <v>3</v>
      </c>
      <c r="E191" s="2">
        <v>0.67361111111111116</v>
      </c>
      <c r="F191">
        <v>0</v>
      </c>
    </row>
    <row r="192" spans="1:6" x14ac:dyDescent="0.25">
      <c r="A192" s="3">
        <v>10475</v>
      </c>
      <c r="B192" s="3">
        <v>2</v>
      </c>
      <c r="C192" s="4">
        <v>40037</v>
      </c>
      <c r="D192">
        <v>4</v>
      </c>
      <c r="E192" s="2">
        <v>0.67361111111111116</v>
      </c>
      <c r="F192">
        <v>4</v>
      </c>
    </row>
    <row r="193" spans="1:6" x14ac:dyDescent="0.25">
      <c r="A193" s="3">
        <v>10475</v>
      </c>
      <c r="B193" s="3">
        <v>2</v>
      </c>
      <c r="C193" s="4">
        <v>40037</v>
      </c>
      <c r="D193">
        <v>5</v>
      </c>
      <c r="E193" s="2">
        <v>0.67361111111111116</v>
      </c>
      <c r="F193">
        <v>8</v>
      </c>
    </row>
    <row r="194" spans="1:6" x14ac:dyDescent="0.25">
      <c r="A194" s="3">
        <v>10475</v>
      </c>
      <c r="B194" s="3">
        <v>2</v>
      </c>
      <c r="C194" s="4">
        <v>40037</v>
      </c>
      <c r="D194">
        <v>6</v>
      </c>
      <c r="E194" s="2">
        <v>0.67361111111111116</v>
      </c>
      <c r="F194">
        <v>0</v>
      </c>
    </row>
    <row r="195" spans="1:6" x14ac:dyDescent="0.25">
      <c r="A195" s="3">
        <v>10475</v>
      </c>
      <c r="B195" s="3">
        <v>2</v>
      </c>
      <c r="C195" s="4">
        <v>40037</v>
      </c>
      <c r="D195">
        <v>7</v>
      </c>
      <c r="E195" s="2">
        <v>0.67361111111111116</v>
      </c>
      <c r="F195">
        <v>1</v>
      </c>
    </row>
    <row r="196" spans="1:6" x14ac:dyDescent="0.25">
      <c r="A196" s="3">
        <v>10475</v>
      </c>
      <c r="B196" s="3">
        <v>2</v>
      </c>
      <c r="C196" s="4">
        <v>40037</v>
      </c>
      <c r="D196">
        <v>8</v>
      </c>
      <c r="E196" s="2">
        <v>0.67361111111111116</v>
      </c>
      <c r="F196">
        <v>11</v>
      </c>
    </row>
    <row r="197" spans="1:6" x14ac:dyDescent="0.25">
      <c r="A197" s="3">
        <v>10475</v>
      </c>
      <c r="B197" s="3">
        <v>2</v>
      </c>
      <c r="C197" s="4">
        <v>40037</v>
      </c>
      <c r="D197">
        <v>9</v>
      </c>
      <c r="E197" s="2">
        <v>0.67361111111111116</v>
      </c>
      <c r="F197">
        <v>2</v>
      </c>
    </row>
    <row r="198" spans="1:6" x14ac:dyDescent="0.25">
      <c r="A198" s="3">
        <v>10475</v>
      </c>
      <c r="B198" s="3">
        <v>2</v>
      </c>
      <c r="C198" s="4">
        <v>40037</v>
      </c>
      <c r="D198">
        <v>10</v>
      </c>
      <c r="E198" s="2">
        <v>0.67361111111111116</v>
      </c>
      <c r="F198">
        <v>0</v>
      </c>
    </row>
    <row r="199" spans="1:6" x14ac:dyDescent="0.25">
      <c r="A199" s="3">
        <v>10475</v>
      </c>
      <c r="B199" s="3">
        <v>2</v>
      </c>
      <c r="C199" s="4">
        <v>40037</v>
      </c>
      <c r="D199">
        <v>11</v>
      </c>
      <c r="E199" s="2">
        <v>0.67361111111111116</v>
      </c>
      <c r="F199">
        <v>2</v>
      </c>
    </row>
    <row r="200" spans="1:6" x14ac:dyDescent="0.25">
      <c r="A200" s="3">
        <v>10475</v>
      </c>
      <c r="B200" s="3">
        <v>2</v>
      </c>
      <c r="C200" s="4">
        <v>40037</v>
      </c>
      <c r="D200">
        <v>12</v>
      </c>
      <c r="E200" s="2">
        <v>0.67361111111111116</v>
      </c>
      <c r="F200">
        <v>2</v>
      </c>
    </row>
    <row r="201" spans="1:6" x14ac:dyDescent="0.25">
      <c r="A201" s="3">
        <v>10475</v>
      </c>
      <c r="B201" s="3">
        <v>2</v>
      </c>
      <c r="C201" s="4">
        <v>40037</v>
      </c>
      <c r="D201">
        <v>13</v>
      </c>
      <c r="E201" s="2">
        <v>0.67361111111111116</v>
      </c>
      <c r="F201">
        <v>0</v>
      </c>
    </row>
    <row r="202" spans="1:6" x14ac:dyDescent="0.25">
      <c r="A202" s="3">
        <v>10475</v>
      </c>
      <c r="B202" s="3">
        <v>2</v>
      </c>
      <c r="C202" s="4">
        <v>40037</v>
      </c>
      <c r="D202">
        <v>14</v>
      </c>
      <c r="E202" s="2">
        <v>0.67361111111111116</v>
      </c>
      <c r="F202">
        <v>0</v>
      </c>
    </row>
    <row r="203" spans="1:6" x14ac:dyDescent="0.25">
      <c r="A203" s="3">
        <v>10475</v>
      </c>
      <c r="B203" s="3">
        <v>2</v>
      </c>
      <c r="C203" s="4">
        <v>40037</v>
      </c>
      <c r="D203">
        <v>15</v>
      </c>
      <c r="E203" s="2">
        <v>0.67361111111111116</v>
      </c>
      <c r="F203">
        <v>1</v>
      </c>
    </row>
    <row r="204" spans="1:6" x14ac:dyDescent="0.25">
      <c r="A204" s="3">
        <v>10475</v>
      </c>
      <c r="B204" s="3">
        <v>2</v>
      </c>
      <c r="C204" s="4">
        <v>40037</v>
      </c>
      <c r="D204">
        <v>16</v>
      </c>
      <c r="E204" s="2">
        <v>0.67361111111111116</v>
      </c>
      <c r="F204">
        <v>16</v>
      </c>
    </row>
    <row r="205" spans="1:6" x14ac:dyDescent="0.25">
      <c r="A205" s="3">
        <v>10475</v>
      </c>
      <c r="B205" s="3">
        <v>2</v>
      </c>
      <c r="C205" s="4">
        <v>40037</v>
      </c>
      <c r="D205">
        <v>17</v>
      </c>
      <c r="E205" s="2">
        <v>0.67361111111111116</v>
      </c>
      <c r="F205">
        <v>0</v>
      </c>
    </row>
    <row r="206" spans="1:6" x14ac:dyDescent="0.25">
      <c r="A206" s="3">
        <v>10475</v>
      </c>
      <c r="B206" s="3">
        <v>2</v>
      </c>
      <c r="C206" s="1">
        <v>40038</v>
      </c>
      <c r="D206">
        <v>1</v>
      </c>
      <c r="E206" s="2">
        <v>0.66666666666666663</v>
      </c>
      <c r="F206">
        <v>11</v>
      </c>
    </row>
    <row r="207" spans="1:6" x14ac:dyDescent="0.25">
      <c r="A207" s="3">
        <v>10475</v>
      </c>
      <c r="B207" s="3">
        <v>2</v>
      </c>
      <c r="C207" s="1">
        <v>40038</v>
      </c>
      <c r="D207">
        <v>2</v>
      </c>
      <c r="E207" s="2">
        <v>0.66666666666666663</v>
      </c>
      <c r="F207">
        <v>3</v>
      </c>
    </row>
    <row r="208" spans="1:6" x14ac:dyDescent="0.25">
      <c r="A208" s="3">
        <v>10475</v>
      </c>
      <c r="B208" s="3">
        <v>2</v>
      </c>
      <c r="C208" s="1">
        <v>40038</v>
      </c>
      <c r="D208">
        <v>3</v>
      </c>
      <c r="E208" s="2">
        <v>0.66666666666666663</v>
      </c>
      <c r="F208">
        <v>6</v>
      </c>
    </row>
    <row r="209" spans="1:6" x14ac:dyDescent="0.25">
      <c r="A209" s="3">
        <v>10475</v>
      </c>
      <c r="B209" s="3">
        <v>2</v>
      </c>
      <c r="C209" s="1">
        <v>40038</v>
      </c>
      <c r="D209">
        <v>4</v>
      </c>
      <c r="E209" s="2">
        <v>0.66666666666666663</v>
      </c>
      <c r="F209">
        <v>6</v>
      </c>
    </row>
    <row r="210" spans="1:6" x14ac:dyDescent="0.25">
      <c r="A210" s="3">
        <v>10475</v>
      </c>
      <c r="B210" s="3">
        <v>2</v>
      </c>
      <c r="C210" s="1">
        <v>40038</v>
      </c>
      <c r="D210">
        <v>5</v>
      </c>
      <c r="E210" s="2">
        <v>0.66666666666666663</v>
      </c>
      <c r="F210">
        <v>10</v>
      </c>
    </row>
    <row r="211" spans="1:6" x14ac:dyDescent="0.25">
      <c r="A211" s="3">
        <v>10475</v>
      </c>
      <c r="B211" s="3">
        <v>2</v>
      </c>
      <c r="C211" s="1">
        <v>40038</v>
      </c>
      <c r="D211">
        <v>6</v>
      </c>
      <c r="E211" s="2">
        <v>0.66666666666666663</v>
      </c>
      <c r="F211">
        <v>0</v>
      </c>
    </row>
    <row r="212" spans="1:6" x14ac:dyDescent="0.25">
      <c r="A212" s="3">
        <v>10475</v>
      </c>
      <c r="B212" s="3">
        <v>2</v>
      </c>
      <c r="C212" s="1">
        <v>40038</v>
      </c>
      <c r="D212">
        <v>7</v>
      </c>
      <c r="E212" s="2">
        <v>0.66666666666666663</v>
      </c>
      <c r="F212">
        <v>0</v>
      </c>
    </row>
    <row r="213" spans="1:6" x14ac:dyDescent="0.25">
      <c r="A213" s="3">
        <v>10475</v>
      </c>
      <c r="B213" s="3">
        <v>2</v>
      </c>
      <c r="C213" s="1">
        <v>40038</v>
      </c>
      <c r="D213">
        <v>8</v>
      </c>
      <c r="E213" s="2">
        <v>0.66666666666666663</v>
      </c>
      <c r="F213">
        <v>17</v>
      </c>
    </row>
    <row r="214" spans="1:6" x14ac:dyDescent="0.25">
      <c r="A214" s="3">
        <v>10475</v>
      </c>
      <c r="B214" s="3">
        <v>2</v>
      </c>
      <c r="C214" s="1">
        <v>40038</v>
      </c>
      <c r="D214">
        <v>9</v>
      </c>
      <c r="E214" s="2">
        <v>0.66666666666666663</v>
      </c>
      <c r="F214">
        <v>3</v>
      </c>
    </row>
    <row r="215" spans="1:6" x14ac:dyDescent="0.25">
      <c r="A215" s="3">
        <v>10475</v>
      </c>
      <c r="B215" s="3">
        <v>2</v>
      </c>
      <c r="C215" s="1">
        <v>40038</v>
      </c>
      <c r="D215">
        <v>10</v>
      </c>
      <c r="E215" s="2">
        <v>0.66666666666666663</v>
      </c>
      <c r="F215">
        <v>0</v>
      </c>
    </row>
    <row r="216" spans="1:6" x14ac:dyDescent="0.25">
      <c r="A216" s="3">
        <v>10475</v>
      </c>
      <c r="B216" s="3">
        <v>2</v>
      </c>
      <c r="C216" s="1">
        <v>40038</v>
      </c>
      <c r="D216">
        <v>11</v>
      </c>
      <c r="E216" s="2">
        <v>0.66666666666666663</v>
      </c>
      <c r="F216">
        <v>4</v>
      </c>
    </row>
    <row r="217" spans="1:6" x14ac:dyDescent="0.25">
      <c r="A217" s="3">
        <v>10475</v>
      </c>
      <c r="B217" s="3">
        <v>2</v>
      </c>
      <c r="C217" s="1">
        <v>40038</v>
      </c>
      <c r="D217">
        <v>12</v>
      </c>
      <c r="E217" s="2">
        <v>0.66666666666666663</v>
      </c>
      <c r="F217">
        <v>0</v>
      </c>
    </row>
    <row r="218" spans="1:6" x14ac:dyDescent="0.25">
      <c r="A218" s="3">
        <v>10475</v>
      </c>
      <c r="B218" s="3">
        <v>2</v>
      </c>
      <c r="C218" s="1">
        <v>40038</v>
      </c>
      <c r="D218">
        <v>13</v>
      </c>
      <c r="E218" s="2">
        <v>0.66666666666666663</v>
      </c>
      <c r="F218">
        <v>0</v>
      </c>
    </row>
    <row r="219" spans="1:6" x14ac:dyDescent="0.25">
      <c r="A219" s="3">
        <v>10475</v>
      </c>
      <c r="B219" s="3">
        <v>2</v>
      </c>
      <c r="C219" s="1">
        <v>40038</v>
      </c>
      <c r="D219">
        <v>14</v>
      </c>
      <c r="E219" s="2">
        <v>0.66666666666666663</v>
      </c>
      <c r="F219">
        <v>0</v>
      </c>
    </row>
    <row r="220" spans="1:6" x14ac:dyDescent="0.25">
      <c r="A220" s="3">
        <v>10475</v>
      </c>
      <c r="B220" s="3">
        <v>2</v>
      </c>
      <c r="C220" s="1">
        <v>40038</v>
      </c>
      <c r="D220">
        <v>15</v>
      </c>
      <c r="E220" s="2">
        <v>0.66666666666666663</v>
      </c>
      <c r="F220">
        <v>2</v>
      </c>
    </row>
    <row r="221" spans="1:6" x14ac:dyDescent="0.25">
      <c r="A221" s="3">
        <v>10475</v>
      </c>
      <c r="B221" s="3">
        <v>2</v>
      </c>
      <c r="C221" s="1">
        <v>40038</v>
      </c>
      <c r="D221">
        <v>16</v>
      </c>
      <c r="E221" s="2">
        <v>0.66666666666666663</v>
      </c>
      <c r="F221">
        <v>21</v>
      </c>
    </row>
    <row r="222" spans="1:6" x14ac:dyDescent="0.25">
      <c r="A222" s="3">
        <v>10475</v>
      </c>
      <c r="B222" s="3">
        <v>2</v>
      </c>
      <c r="C222" s="1">
        <v>40038</v>
      </c>
      <c r="D222">
        <v>17</v>
      </c>
      <c r="E222" s="2">
        <v>0.66666666666666663</v>
      </c>
      <c r="F222">
        <v>0</v>
      </c>
    </row>
    <row r="223" spans="1:6" x14ac:dyDescent="0.25">
      <c r="A223" s="3">
        <v>10475</v>
      </c>
      <c r="B223" s="3">
        <v>2</v>
      </c>
      <c r="C223" s="1">
        <v>40039</v>
      </c>
      <c r="D223">
        <v>1</v>
      </c>
      <c r="E223" s="2">
        <v>0.375</v>
      </c>
      <c r="F223">
        <v>3</v>
      </c>
    </row>
    <row r="224" spans="1:6" x14ac:dyDescent="0.25">
      <c r="A224" s="3">
        <v>10475</v>
      </c>
      <c r="B224" s="3">
        <v>2</v>
      </c>
      <c r="C224" s="1">
        <v>40039</v>
      </c>
      <c r="D224">
        <v>2</v>
      </c>
      <c r="E224" s="2">
        <v>0.375</v>
      </c>
      <c r="F224">
        <v>0</v>
      </c>
    </row>
    <row r="225" spans="1:6" x14ac:dyDescent="0.25">
      <c r="A225" s="3">
        <v>10475</v>
      </c>
      <c r="B225" s="3">
        <v>2</v>
      </c>
      <c r="C225" s="1">
        <v>40039</v>
      </c>
      <c r="D225">
        <v>3</v>
      </c>
      <c r="E225" s="2">
        <v>0.375</v>
      </c>
      <c r="F225">
        <v>1</v>
      </c>
    </row>
    <row r="226" spans="1:6" x14ac:dyDescent="0.25">
      <c r="A226" s="3">
        <v>10475</v>
      </c>
      <c r="B226" s="3">
        <v>2</v>
      </c>
      <c r="C226" s="1">
        <v>40039</v>
      </c>
      <c r="D226">
        <v>4</v>
      </c>
      <c r="E226" s="2">
        <v>0.375</v>
      </c>
      <c r="F226">
        <v>10</v>
      </c>
    </row>
    <row r="227" spans="1:6" x14ac:dyDescent="0.25">
      <c r="A227" s="3">
        <v>10475</v>
      </c>
      <c r="B227" s="3">
        <v>2</v>
      </c>
      <c r="C227" s="1">
        <v>40039</v>
      </c>
      <c r="D227">
        <v>5</v>
      </c>
      <c r="E227" s="2">
        <v>0.375</v>
      </c>
      <c r="F227">
        <v>2</v>
      </c>
    </row>
    <row r="228" spans="1:6" x14ac:dyDescent="0.25">
      <c r="A228" s="3">
        <v>10475</v>
      </c>
      <c r="B228" s="3">
        <v>2</v>
      </c>
      <c r="C228" s="1">
        <v>40039</v>
      </c>
      <c r="D228">
        <v>6</v>
      </c>
      <c r="E228" s="2">
        <v>0.375</v>
      </c>
      <c r="F228">
        <v>0</v>
      </c>
    </row>
    <row r="229" spans="1:6" x14ac:dyDescent="0.25">
      <c r="A229" s="3">
        <v>10475</v>
      </c>
      <c r="B229" s="3">
        <v>2</v>
      </c>
      <c r="C229" s="1">
        <v>40039</v>
      </c>
      <c r="D229">
        <v>7</v>
      </c>
      <c r="E229" s="2">
        <v>0.375</v>
      </c>
      <c r="F229">
        <v>0</v>
      </c>
    </row>
    <row r="230" spans="1:6" x14ac:dyDescent="0.25">
      <c r="A230" s="3">
        <v>10475</v>
      </c>
      <c r="B230" s="3">
        <v>2</v>
      </c>
      <c r="C230" s="1">
        <v>40039</v>
      </c>
      <c r="D230">
        <v>8</v>
      </c>
      <c r="E230" s="2">
        <v>0.375</v>
      </c>
      <c r="F230">
        <v>10</v>
      </c>
    </row>
    <row r="231" spans="1:6" x14ac:dyDescent="0.25">
      <c r="A231" s="3">
        <v>10475</v>
      </c>
      <c r="B231" s="3">
        <v>2</v>
      </c>
      <c r="C231" s="1">
        <v>40039</v>
      </c>
      <c r="D231">
        <v>9</v>
      </c>
      <c r="E231" s="2">
        <v>0.375</v>
      </c>
      <c r="F231">
        <v>3</v>
      </c>
    </row>
    <row r="232" spans="1:6" x14ac:dyDescent="0.25">
      <c r="A232" s="3">
        <v>10475</v>
      </c>
      <c r="B232" s="3">
        <v>2</v>
      </c>
      <c r="C232" s="1">
        <v>40039</v>
      </c>
      <c r="D232">
        <v>10</v>
      </c>
      <c r="E232" s="2">
        <v>0.375</v>
      </c>
      <c r="F232">
        <v>0</v>
      </c>
    </row>
    <row r="233" spans="1:6" x14ac:dyDescent="0.25">
      <c r="A233" s="3">
        <v>10475</v>
      </c>
      <c r="B233" s="3">
        <v>2</v>
      </c>
      <c r="C233" s="1">
        <v>40039</v>
      </c>
      <c r="D233">
        <v>11</v>
      </c>
      <c r="E233" s="2">
        <v>0.375</v>
      </c>
      <c r="F233">
        <v>8</v>
      </c>
    </row>
    <row r="234" spans="1:6" x14ac:dyDescent="0.25">
      <c r="A234" s="3">
        <v>10475</v>
      </c>
      <c r="B234" s="3">
        <v>2</v>
      </c>
      <c r="C234" s="1">
        <v>40039</v>
      </c>
      <c r="D234">
        <v>12</v>
      </c>
      <c r="E234" s="2">
        <v>0.375</v>
      </c>
      <c r="F234">
        <v>0</v>
      </c>
    </row>
    <row r="235" spans="1:6" x14ac:dyDescent="0.25">
      <c r="A235" s="3">
        <v>10475</v>
      </c>
      <c r="B235" s="3">
        <v>2</v>
      </c>
      <c r="C235" s="1">
        <v>40039</v>
      </c>
      <c r="D235">
        <v>13</v>
      </c>
      <c r="E235" s="2">
        <v>0.375</v>
      </c>
      <c r="F235">
        <v>0</v>
      </c>
    </row>
    <row r="236" spans="1:6" x14ac:dyDescent="0.25">
      <c r="A236" s="3">
        <v>10475</v>
      </c>
      <c r="B236" s="3">
        <v>2</v>
      </c>
      <c r="C236" s="1">
        <v>40039</v>
      </c>
      <c r="D236">
        <v>14</v>
      </c>
      <c r="E236" s="2">
        <v>0.375</v>
      </c>
      <c r="F236">
        <v>0</v>
      </c>
    </row>
    <row r="237" spans="1:6" x14ac:dyDescent="0.25">
      <c r="A237" s="3">
        <v>10475</v>
      </c>
      <c r="B237" s="3">
        <v>2</v>
      </c>
      <c r="C237" s="1">
        <v>40039</v>
      </c>
      <c r="D237">
        <v>15</v>
      </c>
      <c r="E237" s="2">
        <v>0.375</v>
      </c>
      <c r="F237">
        <v>0</v>
      </c>
    </row>
    <row r="238" spans="1:6" x14ac:dyDescent="0.25">
      <c r="A238" s="3">
        <v>10475</v>
      </c>
      <c r="B238" s="3">
        <v>2</v>
      </c>
      <c r="C238" s="1">
        <v>40039</v>
      </c>
      <c r="D238">
        <v>16</v>
      </c>
      <c r="E238" s="2">
        <v>0.375</v>
      </c>
      <c r="F238">
        <v>9</v>
      </c>
    </row>
    <row r="239" spans="1:6" x14ac:dyDescent="0.25">
      <c r="A239" s="3">
        <v>10475</v>
      </c>
      <c r="B239" s="3">
        <v>2</v>
      </c>
      <c r="C239" s="1">
        <v>40039</v>
      </c>
      <c r="D239">
        <v>17</v>
      </c>
      <c r="E239" s="2">
        <v>0.375</v>
      </c>
      <c r="F239">
        <v>0</v>
      </c>
    </row>
    <row r="240" spans="1:6" x14ac:dyDescent="0.25">
      <c r="A240" s="3">
        <v>10475</v>
      </c>
      <c r="B240" s="3">
        <v>3</v>
      </c>
      <c r="C240" s="1">
        <v>40056</v>
      </c>
      <c r="D240">
        <v>1</v>
      </c>
      <c r="E240" s="2">
        <v>0.375</v>
      </c>
      <c r="F240">
        <v>0</v>
      </c>
    </row>
    <row r="241" spans="1:6" x14ac:dyDescent="0.25">
      <c r="A241" s="3">
        <v>10475</v>
      </c>
      <c r="B241" s="3">
        <v>3</v>
      </c>
      <c r="C241" s="1">
        <v>40056</v>
      </c>
      <c r="D241">
        <v>2</v>
      </c>
      <c r="E241" s="2">
        <v>0.375</v>
      </c>
      <c r="F241">
        <v>0</v>
      </c>
    </row>
    <row r="242" spans="1:6" x14ac:dyDescent="0.25">
      <c r="A242" s="3">
        <v>10475</v>
      </c>
      <c r="B242" s="3">
        <v>3</v>
      </c>
      <c r="C242" s="1">
        <v>40056</v>
      </c>
      <c r="D242">
        <v>3</v>
      </c>
      <c r="E242" s="2">
        <v>0.375</v>
      </c>
      <c r="F242">
        <v>0</v>
      </c>
    </row>
    <row r="243" spans="1:6" x14ac:dyDescent="0.25">
      <c r="A243" s="3">
        <v>10475</v>
      </c>
      <c r="B243" s="3">
        <v>3</v>
      </c>
      <c r="C243" s="1">
        <v>40056</v>
      </c>
      <c r="D243">
        <v>4</v>
      </c>
      <c r="E243" s="2">
        <v>0.375</v>
      </c>
      <c r="F243">
        <v>0</v>
      </c>
    </row>
    <row r="244" spans="1:6" x14ac:dyDescent="0.25">
      <c r="A244" s="3">
        <v>10475</v>
      </c>
      <c r="B244" s="3">
        <v>3</v>
      </c>
      <c r="C244" s="1">
        <v>40056</v>
      </c>
      <c r="D244">
        <v>5</v>
      </c>
      <c r="E244" s="2">
        <v>0.375</v>
      </c>
      <c r="F244">
        <v>0</v>
      </c>
    </row>
    <row r="245" spans="1:6" x14ac:dyDescent="0.25">
      <c r="A245" s="3">
        <v>10475</v>
      </c>
      <c r="B245" s="3">
        <v>3</v>
      </c>
      <c r="C245" s="1">
        <v>40056</v>
      </c>
      <c r="D245">
        <v>6</v>
      </c>
      <c r="E245" s="2">
        <v>0.375</v>
      </c>
      <c r="F245">
        <v>0</v>
      </c>
    </row>
    <row r="246" spans="1:6" x14ac:dyDescent="0.25">
      <c r="A246" s="3">
        <v>10475</v>
      </c>
      <c r="B246" s="3">
        <v>3</v>
      </c>
      <c r="C246" s="1">
        <v>40056</v>
      </c>
      <c r="D246">
        <v>7</v>
      </c>
      <c r="E246" s="2">
        <v>0.375</v>
      </c>
      <c r="F246">
        <v>0</v>
      </c>
    </row>
    <row r="247" spans="1:6" x14ac:dyDescent="0.25">
      <c r="A247" s="3">
        <v>10475</v>
      </c>
      <c r="B247" s="3">
        <v>3</v>
      </c>
      <c r="C247" s="1">
        <v>40056</v>
      </c>
      <c r="D247">
        <v>8</v>
      </c>
      <c r="E247" s="2">
        <v>0.375</v>
      </c>
      <c r="F247">
        <v>0</v>
      </c>
    </row>
    <row r="248" spans="1:6" x14ac:dyDescent="0.25">
      <c r="A248" s="3">
        <v>10475</v>
      </c>
      <c r="B248" s="3">
        <v>3</v>
      </c>
      <c r="C248" s="1">
        <v>40056</v>
      </c>
      <c r="D248">
        <v>9</v>
      </c>
      <c r="E248" s="2">
        <v>0.375</v>
      </c>
      <c r="F248">
        <v>0</v>
      </c>
    </row>
    <row r="249" spans="1:6" x14ac:dyDescent="0.25">
      <c r="A249" s="3">
        <v>10475</v>
      </c>
      <c r="B249" s="3">
        <v>3</v>
      </c>
      <c r="C249" s="1">
        <v>40056</v>
      </c>
      <c r="D249">
        <v>10</v>
      </c>
      <c r="E249" s="2">
        <v>0.375</v>
      </c>
      <c r="F249">
        <v>0</v>
      </c>
    </row>
    <row r="250" spans="1:6" x14ac:dyDescent="0.25">
      <c r="A250" s="3">
        <v>10475</v>
      </c>
      <c r="B250" s="3">
        <v>3</v>
      </c>
      <c r="C250" s="1">
        <v>40056</v>
      </c>
      <c r="D250">
        <v>11</v>
      </c>
      <c r="E250" s="2">
        <v>0.375</v>
      </c>
      <c r="F250">
        <v>0</v>
      </c>
    </row>
    <row r="251" spans="1:6" x14ac:dyDescent="0.25">
      <c r="A251" s="3">
        <v>10475</v>
      </c>
      <c r="B251" s="3">
        <v>3</v>
      </c>
      <c r="C251" s="1">
        <v>40056</v>
      </c>
      <c r="D251">
        <v>12</v>
      </c>
      <c r="E251" s="2">
        <v>0.375</v>
      </c>
      <c r="F251">
        <v>0</v>
      </c>
    </row>
    <row r="252" spans="1:6" x14ac:dyDescent="0.25">
      <c r="A252" s="3">
        <v>10475</v>
      </c>
      <c r="B252" s="3">
        <v>3</v>
      </c>
      <c r="C252" s="1">
        <v>40056</v>
      </c>
      <c r="D252">
        <v>13</v>
      </c>
      <c r="E252" s="2">
        <v>0.375</v>
      </c>
      <c r="F252">
        <v>0</v>
      </c>
    </row>
    <row r="253" spans="1:6" x14ac:dyDescent="0.25">
      <c r="A253" s="3">
        <v>10475</v>
      </c>
      <c r="B253" s="3">
        <v>3</v>
      </c>
      <c r="C253" s="1">
        <v>40056</v>
      </c>
      <c r="D253">
        <v>14</v>
      </c>
      <c r="E253" s="2">
        <v>0.375</v>
      </c>
      <c r="F253">
        <v>0</v>
      </c>
    </row>
    <row r="254" spans="1:6" x14ac:dyDescent="0.25">
      <c r="A254" s="3">
        <v>10475</v>
      </c>
      <c r="B254" s="3">
        <v>3</v>
      </c>
      <c r="C254" s="1">
        <v>40056</v>
      </c>
      <c r="D254">
        <v>15</v>
      </c>
      <c r="E254" s="2">
        <v>0.375</v>
      </c>
      <c r="F254">
        <v>0</v>
      </c>
    </row>
    <row r="255" spans="1:6" x14ac:dyDescent="0.25">
      <c r="A255" s="3">
        <v>10475</v>
      </c>
      <c r="B255" s="3">
        <v>3</v>
      </c>
      <c r="C255" s="1">
        <v>40056</v>
      </c>
      <c r="D255">
        <v>16</v>
      </c>
      <c r="E255" s="2">
        <v>0.375</v>
      </c>
      <c r="F255">
        <v>0</v>
      </c>
    </row>
    <row r="256" spans="1:6" x14ac:dyDescent="0.25">
      <c r="A256" s="3">
        <v>10475</v>
      </c>
      <c r="B256" s="3">
        <v>3</v>
      </c>
      <c r="C256" s="1">
        <v>40056</v>
      </c>
      <c r="D256">
        <v>17</v>
      </c>
      <c r="E256" s="2">
        <v>0.375</v>
      </c>
      <c r="F256">
        <v>0</v>
      </c>
    </row>
    <row r="257" spans="1:6" x14ac:dyDescent="0.25">
      <c r="A257" s="3">
        <v>10475</v>
      </c>
      <c r="B257" s="3">
        <v>3</v>
      </c>
      <c r="C257" s="4">
        <v>40058</v>
      </c>
      <c r="D257">
        <v>1</v>
      </c>
      <c r="E257" s="2">
        <v>0.375</v>
      </c>
      <c r="F257">
        <v>0</v>
      </c>
    </row>
    <row r="258" spans="1:6" x14ac:dyDescent="0.25">
      <c r="A258" s="3">
        <v>10475</v>
      </c>
      <c r="B258" s="3">
        <v>3</v>
      </c>
      <c r="C258" s="4">
        <v>40058</v>
      </c>
      <c r="D258">
        <v>2</v>
      </c>
      <c r="E258" s="2">
        <v>0.375</v>
      </c>
      <c r="F258">
        <v>0</v>
      </c>
    </row>
    <row r="259" spans="1:6" x14ac:dyDescent="0.25">
      <c r="A259" s="3">
        <v>10475</v>
      </c>
      <c r="B259" s="3">
        <v>3</v>
      </c>
      <c r="C259" s="4">
        <v>40058</v>
      </c>
      <c r="D259">
        <v>3</v>
      </c>
      <c r="E259" s="2">
        <v>0.375</v>
      </c>
      <c r="F259">
        <v>0</v>
      </c>
    </row>
    <row r="260" spans="1:6" x14ac:dyDescent="0.25">
      <c r="A260" s="3">
        <v>10475</v>
      </c>
      <c r="B260" s="3">
        <v>3</v>
      </c>
      <c r="C260" s="4">
        <v>40058</v>
      </c>
      <c r="D260">
        <v>4</v>
      </c>
      <c r="E260" s="2">
        <v>0.375</v>
      </c>
      <c r="F260">
        <v>0</v>
      </c>
    </row>
    <row r="261" spans="1:6" x14ac:dyDescent="0.25">
      <c r="A261" s="3">
        <v>10475</v>
      </c>
      <c r="B261" s="3">
        <v>3</v>
      </c>
      <c r="C261" s="4">
        <v>40058</v>
      </c>
      <c r="D261">
        <v>5</v>
      </c>
      <c r="E261" s="2">
        <v>0.375</v>
      </c>
      <c r="F261">
        <v>0</v>
      </c>
    </row>
    <row r="262" spans="1:6" x14ac:dyDescent="0.25">
      <c r="A262" s="3">
        <v>10475</v>
      </c>
      <c r="B262" s="3">
        <v>3</v>
      </c>
      <c r="C262" s="4">
        <v>40058</v>
      </c>
      <c r="D262">
        <v>6</v>
      </c>
      <c r="E262" s="2">
        <v>0.375</v>
      </c>
      <c r="F262">
        <v>0</v>
      </c>
    </row>
    <row r="263" spans="1:6" x14ac:dyDescent="0.25">
      <c r="A263" s="3">
        <v>10475</v>
      </c>
      <c r="B263" s="3">
        <v>3</v>
      </c>
      <c r="C263" s="4">
        <v>40058</v>
      </c>
      <c r="D263">
        <v>7</v>
      </c>
      <c r="E263" s="2">
        <v>0.375</v>
      </c>
      <c r="F263">
        <v>0</v>
      </c>
    </row>
    <row r="264" spans="1:6" x14ac:dyDescent="0.25">
      <c r="A264" s="3">
        <v>10475</v>
      </c>
      <c r="B264" s="3">
        <v>3</v>
      </c>
      <c r="C264" s="4">
        <v>40058</v>
      </c>
      <c r="D264">
        <v>8</v>
      </c>
      <c r="E264" s="2">
        <v>0.375</v>
      </c>
      <c r="F264">
        <v>0</v>
      </c>
    </row>
    <row r="265" spans="1:6" x14ac:dyDescent="0.25">
      <c r="A265" s="3">
        <v>10475</v>
      </c>
      <c r="B265" s="3">
        <v>3</v>
      </c>
      <c r="C265" s="4">
        <v>40058</v>
      </c>
      <c r="D265">
        <v>9</v>
      </c>
      <c r="E265" s="2">
        <v>0.375</v>
      </c>
      <c r="F265">
        <v>0</v>
      </c>
    </row>
    <row r="266" spans="1:6" x14ac:dyDescent="0.25">
      <c r="A266" s="3">
        <v>10475</v>
      </c>
      <c r="B266" s="3">
        <v>3</v>
      </c>
      <c r="C266" s="4">
        <v>40058</v>
      </c>
      <c r="D266">
        <v>10</v>
      </c>
      <c r="E266" s="2">
        <v>0.375</v>
      </c>
      <c r="F266">
        <v>0</v>
      </c>
    </row>
    <row r="267" spans="1:6" x14ac:dyDescent="0.25">
      <c r="A267" s="3">
        <v>10475</v>
      </c>
      <c r="B267" s="3">
        <v>3</v>
      </c>
      <c r="C267" s="4">
        <v>40058</v>
      </c>
      <c r="D267">
        <v>11</v>
      </c>
      <c r="E267" s="2">
        <v>0.375</v>
      </c>
      <c r="F267">
        <v>0</v>
      </c>
    </row>
    <row r="268" spans="1:6" x14ac:dyDescent="0.25">
      <c r="A268" s="3">
        <v>10475</v>
      </c>
      <c r="B268" s="3">
        <v>3</v>
      </c>
      <c r="C268" s="4">
        <v>40058</v>
      </c>
      <c r="D268">
        <v>12</v>
      </c>
      <c r="E268" s="2">
        <v>0.375</v>
      </c>
      <c r="F268">
        <v>0</v>
      </c>
    </row>
    <row r="269" spans="1:6" x14ac:dyDescent="0.25">
      <c r="A269" s="3">
        <v>10475</v>
      </c>
      <c r="B269" s="3">
        <v>3</v>
      </c>
      <c r="C269" s="4">
        <v>40058</v>
      </c>
      <c r="D269">
        <v>13</v>
      </c>
      <c r="E269" s="2">
        <v>0.375</v>
      </c>
      <c r="F269">
        <v>0</v>
      </c>
    </row>
    <row r="270" spans="1:6" x14ac:dyDescent="0.25">
      <c r="A270" s="3">
        <v>10475</v>
      </c>
      <c r="B270" s="3">
        <v>3</v>
      </c>
      <c r="C270" s="4">
        <v>40058</v>
      </c>
      <c r="D270">
        <v>14</v>
      </c>
      <c r="E270" s="2">
        <v>0.375</v>
      </c>
      <c r="F270">
        <v>0</v>
      </c>
    </row>
    <row r="271" spans="1:6" x14ac:dyDescent="0.25">
      <c r="A271" s="3">
        <v>10475</v>
      </c>
      <c r="B271" s="3">
        <v>3</v>
      </c>
      <c r="C271" s="4">
        <v>40058</v>
      </c>
      <c r="D271">
        <v>15</v>
      </c>
      <c r="E271" s="2">
        <v>0.375</v>
      </c>
      <c r="F271">
        <v>0</v>
      </c>
    </row>
    <row r="272" spans="1:6" x14ac:dyDescent="0.25">
      <c r="A272" s="3">
        <v>10475</v>
      </c>
      <c r="B272" s="3">
        <v>3</v>
      </c>
      <c r="C272" s="4">
        <v>40058</v>
      </c>
      <c r="D272">
        <v>16</v>
      </c>
      <c r="E272" s="2">
        <v>0.375</v>
      </c>
      <c r="F272">
        <v>0</v>
      </c>
    </row>
    <row r="273" spans="1:6" x14ac:dyDescent="0.25">
      <c r="A273" s="3">
        <v>10475</v>
      </c>
      <c r="B273" s="3">
        <v>3</v>
      </c>
      <c r="C273" s="4">
        <v>40058</v>
      </c>
      <c r="D273">
        <v>17</v>
      </c>
      <c r="E273" s="2">
        <v>0.375</v>
      </c>
      <c r="F273">
        <v>0</v>
      </c>
    </row>
    <row r="274" spans="1:6" x14ac:dyDescent="0.25">
      <c r="A274" s="3">
        <v>10475</v>
      </c>
      <c r="B274" s="3">
        <v>3</v>
      </c>
      <c r="C274" s="4">
        <v>40059</v>
      </c>
      <c r="D274">
        <v>1</v>
      </c>
      <c r="E274" s="2">
        <v>0.58333333333333337</v>
      </c>
      <c r="F274">
        <v>0</v>
      </c>
    </row>
    <row r="275" spans="1:6" x14ac:dyDescent="0.25">
      <c r="A275" s="3">
        <v>10475</v>
      </c>
      <c r="B275" s="3">
        <v>3</v>
      </c>
      <c r="C275" s="4">
        <v>40059</v>
      </c>
      <c r="D275">
        <v>2</v>
      </c>
      <c r="E275" s="2">
        <v>0.58333333333333337</v>
      </c>
      <c r="F275">
        <v>0</v>
      </c>
    </row>
    <row r="276" spans="1:6" x14ac:dyDescent="0.25">
      <c r="A276" s="3">
        <v>10475</v>
      </c>
      <c r="B276" s="3">
        <v>3</v>
      </c>
      <c r="C276" s="4">
        <v>40059</v>
      </c>
      <c r="D276">
        <v>3</v>
      </c>
      <c r="E276" s="2">
        <v>0.58333333333333337</v>
      </c>
      <c r="F276">
        <v>0</v>
      </c>
    </row>
    <row r="277" spans="1:6" x14ac:dyDescent="0.25">
      <c r="A277" s="3">
        <v>10475</v>
      </c>
      <c r="B277" s="3">
        <v>3</v>
      </c>
      <c r="C277" s="4">
        <v>40059</v>
      </c>
      <c r="D277">
        <v>4</v>
      </c>
      <c r="E277" s="2">
        <v>0.58333333333333337</v>
      </c>
      <c r="F277">
        <v>0</v>
      </c>
    </row>
    <row r="278" spans="1:6" x14ac:dyDescent="0.25">
      <c r="A278" s="3">
        <v>10475</v>
      </c>
      <c r="B278" s="3">
        <v>3</v>
      </c>
      <c r="C278" s="4">
        <v>40059</v>
      </c>
      <c r="D278">
        <v>5</v>
      </c>
      <c r="E278" s="2">
        <v>0.58333333333333337</v>
      </c>
      <c r="F278">
        <v>0</v>
      </c>
    </row>
    <row r="279" spans="1:6" x14ac:dyDescent="0.25">
      <c r="A279" s="3">
        <v>10475</v>
      </c>
      <c r="B279" s="3">
        <v>3</v>
      </c>
      <c r="C279" s="4">
        <v>40059</v>
      </c>
      <c r="D279">
        <v>6</v>
      </c>
      <c r="E279" s="2">
        <v>0.58333333333333337</v>
      </c>
      <c r="F279">
        <v>0</v>
      </c>
    </row>
    <row r="280" spans="1:6" x14ac:dyDescent="0.25">
      <c r="A280" s="3">
        <v>10475</v>
      </c>
      <c r="B280" s="3">
        <v>3</v>
      </c>
      <c r="C280" s="4">
        <v>40059</v>
      </c>
      <c r="D280">
        <v>7</v>
      </c>
      <c r="E280" s="2">
        <v>0.58333333333333337</v>
      </c>
      <c r="F280">
        <v>0</v>
      </c>
    </row>
    <row r="281" spans="1:6" x14ac:dyDescent="0.25">
      <c r="A281" s="3">
        <v>10475</v>
      </c>
      <c r="B281" s="3">
        <v>3</v>
      </c>
      <c r="C281" s="4">
        <v>40059</v>
      </c>
      <c r="D281">
        <v>8</v>
      </c>
      <c r="E281" s="2">
        <v>0.58333333333333337</v>
      </c>
      <c r="F281">
        <v>0</v>
      </c>
    </row>
    <row r="282" spans="1:6" x14ac:dyDescent="0.25">
      <c r="A282" s="3">
        <v>10475</v>
      </c>
      <c r="B282" s="3">
        <v>3</v>
      </c>
      <c r="C282" s="4">
        <v>40059</v>
      </c>
      <c r="D282">
        <v>9</v>
      </c>
      <c r="E282" s="2">
        <v>0.58333333333333337</v>
      </c>
      <c r="F282">
        <v>0</v>
      </c>
    </row>
    <row r="283" spans="1:6" x14ac:dyDescent="0.25">
      <c r="A283" s="3">
        <v>10475</v>
      </c>
      <c r="B283" s="3">
        <v>3</v>
      </c>
      <c r="C283" s="4">
        <v>40059</v>
      </c>
      <c r="D283">
        <v>10</v>
      </c>
      <c r="E283" s="2">
        <v>0.58333333333333337</v>
      </c>
      <c r="F283">
        <v>0</v>
      </c>
    </row>
    <row r="284" spans="1:6" x14ac:dyDescent="0.25">
      <c r="A284" s="3">
        <v>10475</v>
      </c>
      <c r="B284" s="3">
        <v>3</v>
      </c>
      <c r="C284" s="4">
        <v>40059</v>
      </c>
      <c r="D284">
        <v>11</v>
      </c>
      <c r="E284" s="2">
        <v>0.58333333333333337</v>
      </c>
      <c r="F284">
        <v>0</v>
      </c>
    </row>
    <row r="285" spans="1:6" x14ac:dyDescent="0.25">
      <c r="A285" s="3">
        <v>10475</v>
      </c>
      <c r="B285" s="3">
        <v>3</v>
      </c>
      <c r="C285" s="4">
        <v>40059</v>
      </c>
      <c r="D285">
        <v>12</v>
      </c>
      <c r="E285" s="2">
        <v>0.58333333333333337</v>
      </c>
      <c r="F285">
        <v>0</v>
      </c>
    </row>
    <row r="286" spans="1:6" x14ac:dyDescent="0.25">
      <c r="A286" s="3">
        <v>10475</v>
      </c>
      <c r="B286" s="3">
        <v>3</v>
      </c>
      <c r="C286" s="4">
        <v>40059</v>
      </c>
      <c r="D286">
        <v>13</v>
      </c>
      <c r="E286" s="2">
        <v>0.58333333333333337</v>
      </c>
      <c r="F286">
        <v>0</v>
      </c>
    </row>
    <row r="287" spans="1:6" x14ac:dyDescent="0.25">
      <c r="A287" s="3">
        <v>10475</v>
      </c>
      <c r="B287" s="3">
        <v>3</v>
      </c>
      <c r="C287" s="4">
        <v>40059</v>
      </c>
      <c r="D287">
        <v>14</v>
      </c>
      <c r="E287" s="2">
        <v>0.58333333333333337</v>
      </c>
      <c r="F287">
        <v>0</v>
      </c>
    </row>
    <row r="288" spans="1:6" x14ac:dyDescent="0.25">
      <c r="A288" s="3">
        <v>10475</v>
      </c>
      <c r="B288" s="3">
        <v>3</v>
      </c>
      <c r="C288" s="4">
        <v>40059</v>
      </c>
      <c r="D288">
        <v>15</v>
      </c>
      <c r="E288" s="2">
        <v>0.58333333333333337</v>
      </c>
      <c r="F288">
        <v>0</v>
      </c>
    </row>
    <row r="289" spans="1:6" x14ac:dyDescent="0.25">
      <c r="A289" s="3">
        <v>10475</v>
      </c>
      <c r="B289" s="3">
        <v>3</v>
      </c>
      <c r="C289" s="4">
        <v>40059</v>
      </c>
      <c r="D289">
        <v>16</v>
      </c>
      <c r="E289" s="2">
        <v>0.58333333333333337</v>
      </c>
      <c r="F289">
        <v>0</v>
      </c>
    </row>
    <row r="290" spans="1:6" x14ac:dyDescent="0.25">
      <c r="A290" s="3">
        <v>10475</v>
      </c>
      <c r="B290" s="3">
        <v>3</v>
      </c>
      <c r="C290" s="4">
        <v>40059</v>
      </c>
      <c r="D290">
        <v>17</v>
      </c>
      <c r="E290" s="2">
        <v>0.58333333333333337</v>
      </c>
      <c r="F290">
        <v>0</v>
      </c>
    </row>
    <row r="291" spans="1:6" x14ac:dyDescent="0.25">
      <c r="C291" s="4"/>
    </row>
    <row r="292" spans="1:6" x14ac:dyDescent="0.25">
      <c r="C292" s="4"/>
    </row>
    <row r="293" spans="1:6" x14ac:dyDescent="0.25">
      <c r="C293" s="4"/>
    </row>
  </sheetData>
  <sortState ref="A2:F293">
    <sortCondition ref="A2:A293"/>
    <sortCondition ref="C2:C293"/>
    <sortCondition ref="D2:D293"/>
    <sortCondition ref="E2:E293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D49" sqref="D49"/>
    </sheetView>
  </sheetViews>
  <sheetFormatPr defaultRowHeight="15" x14ac:dyDescent="0.25"/>
  <cols>
    <col min="1" max="2" width="9.140625" style="10"/>
  </cols>
  <sheetData>
    <row r="1" spans="1:7" x14ac:dyDescent="0.25">
      <c r="A1" s="10" t="s">
        <v>13</v>
      </c>
      <c r="B1" s="10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10102</v>
      </c>
      <c r="B2" s="10">
        <v>1</v>
      </c>
      <c r="C2">
        <v>1</v>
      </c>
      <c r="D2">
        <v>20</v>
      </c>
      <c r="E2">
        <v>125</v>
      </c>
      <c r="F2">
        <v>1</v>
      </c>
      <c r="G2">
        <v>1.6E-2</v>
      </c>
    </row>
    <row r="3" spans="1:7" x14ac:dyDescent="0.25">
      <c r="A3" s="10">
        <v>10102</v>
      </c>
      <c r="B3" s="10">
        <v>1</v>
      </c>
      <c r="C3">
        <v>2</v>
      </c>
      <c r="D3">
        <v>2</v>
      </c>
      <c r="E3">
        <v>125</v>
      </c>
      <c r="F3">
        <v>2</v>
      </c>
      <c r="G3">
        <v>0.08</v>
      </c>
    </row>
    <row r="4" spans="1:7" x14ac:dyDescent="0.25">
      <c r="A4" s="10">
        <v>10102</v>
      </c>
      <c r="B4" s="10">
        <v>1</v>
      </c>
      <c r="C4">
        <v>4</v>
      </c>
      <c r="D4">
        <v>0</v>
      </c>
      <c r="E4">
        <v>125</v>
      </c>
      <c r="F4">
        <v>4</v>
      </c>
      <c r="G4">
        <v>0.112</v>
      </c>
    </row>
    <row r="5" spans="1:7" x14ac:dyDescent="0.25">
      <c r="A5" s="10">
        <v>10102</v>
      </c>
      <c r="B5" s="10">
        <v>1</v>
      </c>
      <c r="C5">
        <v>5</v>
      </c>
      <c r="D5">
        <v>0</v>
      </c>
      <c r="E5">
        <v>250</v>
      </c>
      <c r="F5">
        <v>2</v>
      </c>
      <c r="G5">
        <v>0.112</v>
      </c>
    </row>
    <row r="6" spans="1:7" x14ac:dyDescent="0.25">
      <c r="A6" s="10">
        <v>10102</v>
      </c>
      <c r="B6" s="10">
        <v>1</v>
      </c>
      <c r="C6">
        <v>6</v>
      </c>
      <c r="D6">
        <v>20</v>
      </c>
      <c r="E6">
        <v>25</v>
      </c>
      <c r="F6">
        <v>2</v>
      </c>
      <c r="G6">
        <v>0.04</v>
      </c>
    </row>
    <row r="7" spans="1:7" x14ac:dyDescent="0.25">
      <c r="A7" s="10">
        <v>10102</v>
      </c>
      <c r="B7" s="10">
        <v>1</v>
      </c>
      <c r="C7">
        <v>7</v>
      </c>
      <c r="D7">
        <v>2</v>
      </c>
      <c r="E7">
        <v>25</v>
      </c>
      <c r="F7">
        <v>1</v>
      </c>
      <c r="G7">
        <v>0.12</v>
      </c>
    </row>
    <row r="8" spans="1:7" x14ac:dyDescent="0.25">
      <c r="A8" s="10">
        <v>10102</v>
      </c>
      <c r="B8" s="10">
        <v>1</v>
      </c>
      <c r="C8">
        <v>8</v>
      </c>
      <c r="D8">
        <v>10</v>
      </c>
      <c r="E8">
        <v>125</v>
      </c>
      <c r="F8">
        <v>0</v>
      </c>
      <c r="G8">
        <v>3.2000000000000001E-2</v>
      </c>
    </row>
    <row r="9" spans="1:7" x14ac:dyDescent="0.25">
      <c r="A9" s="10">
        <v>10102</v>
      </c>
      <c r="B9" s="10">
        <v>1</v>
      </c>
      <c r="C9">
        <v>10</v>
      </c>
      <c r="D9">
        <v>20</v>
      </c>
      <c r="E9">
        <v>250</v>
      </c>
      <c r="F9">
        <v>1</v>
      </c>
      <c r="G9">
        <v>0.08</v>
      </c>
    </row>
    <row r="10" spans="1:7" x14ac:dyDescent="0.25">
      <c r="A10" s="10">
        <v>10102</v>
      </c>
      <c r="B10" s="10">
        <v>1</v>
      </c>
      <c r="C10">
        <v>13</v>
      </c>
      <c r="D10">
        <v>2</v>
      </c>
      <c r="E10">
        <v>250</v>
      </c>
      <c r="F10">
        <v>1</v>
      </c>
      <c r="G10">
        <v>0.08</v>
      </c>
    </row>
    <row r="11" spans="1:7" x14ac:dyDescent="0.25">
      <c r="A11" s="10">
        <v>10102</v>
      </c>
      <c r="B11" s="10">
        <v>1</v>
      </c>
      <c r="C11">
        <v>14</v>
      </c>
      <c r="D11">
        <v>10</v>
      </c>
      <c r="E11">
        <v>250</v>
      </c>
      <c r="F11">
        <v>2</v>
      </c>
      <c r="G11">
        <v>0.02</v>
      </c>
    </row>
    <row r="12" spans="1:7" x14ac:dyDescent="0.25">
      <c r="A12" s="10">
        <v>10102</v>
      </c>
      <c r="B12" s="10">
        <v>1</v>
      </c>
      <c r="C12">
        <v>16</v>
      </c>
      <c r="D12">
        <v>0</v>
      </c>
      <c r="E12">
        <v>25</v>
      </c>
      <c r="F12">
        <v>0</v>
      </c>
      <c r="G12">
        <v>0.2</v>
      </c>
    </row>
    <row r="13" spans="1:7" x14ac:dyDescent="0.25">
      <c r="A13" s="10">
        <v>10102</v>
      </c>
      <c r="B13" s="10">
        <v>1</v>
      </c>
      <c r="C13">
        <v>17</v>
      </c>
      <c r="D13">
        <v>10</v>
      </c>
      <c r="E13">
        <v>25</v>
      </c>
      <c r="F13">
        <v>0</v>
      </c>
      <c r="G13">
        <v>0.36</v>
      </c>
    </row>
    <row r="14" spans="1:7" x14ac:dyDescent="0.25">
      <c r="A14">
        <v>10475</v>
      </c>
      <c r="B14" s="10">
        <v>1</v>
      </c>
      <c r="C14">
        <v>1</v>
      </c>
      <c r="D14">
        <v>20</v>
      </c>
      <c r="E14">
        <v>250</v>
      </c>
      <c r="F14">
        <v>24</v>
      </c>
      <c r="G14">
        <v>9.6000000000000002E-2</v>
      </c>
    </row>
    <row r="15" spans="1:7" x14ac:dyDescent="0.25">
      <c r="A15" s="10">
        <v>10475</v>
      </c>
      <c r="B15" s="10">
        <v>1</v>
      </c>
      <c r="C15">
        <v>2</v>
      </c>
      <c r="D15">
        <v>20</v>
      </c>
      <c r="E15">
        <v>25</v>
      </c>
      <c r="F15">
        <v>3</v>
      </c>
      <c r="G15">
        <v>0.12</v>
      </c>
    </row>
    <row r="16" spans="1:7" x14ac:dyDescent="0.25">
      <c r="A16" s="10">
        <v>10475</v>
      </c>
      <c r="B16" s="10">
        <v>1</v>
      </c>
      <c r="C16">
        <v>3</v>
      </c>
      <c r="D16">
        <v>2</v>
      </c>
      <c r="E16">
        <v>125</v>
      </c>
      <c r="F16">
        <v>7</v>
      </c>
      <c r="G16">
        <v>5.6000000000000001E-2</v>
      </c>
    </row>
    <row r="17" spans="1:7" x14ac:dyDescent="0.25">
      <c r="A17" s="10">
        <v>10475</v>
      </c>
      <c r="B17" s="10">
        <v>1</v>
      </c>
      <c r="C17">
        <v>4</v>
      </c>
      <c r="D17">
        <v>2</v>
      </c>
      <c r="E17">
        <v>250</v>
      </c>
      <c r="F17">
        <v>48</v>
      </c>
      <c r="G17">
        <v>0.192</v>
      </c>
    </row>
    <row r="18" spans="1:7" x14ac:dyDescent="0.25">
      <c r="A18" s="10">
        <v>10475</v>
      </c>
      <c r="B18" s="10">
        <v>1</v>
      </c>
      <c r="C18">
        <v>5</v>
      </c>
      <c r="D18">
        <v>20</v>
      </c>
      <c r="E18">
        <v>125</v>
      </c>
      <c r="F18">
        <v>30</v>
      </c>
      <c r="G18">
        <v>0.24</v>
      </c>
    </row>
    <row r="19" spans="1:7" x14ac:dyDescent="0.25">
      <c r="A19" s="10">
        <v>10475</v>
      </c>
      <c r="B19" s="10">
        <v>1</v>
      </c>
      <c r="C19">
        <v>7</v>
      </c>
      <c r="D19">
        <v>10</v>
      </c>
      <c r="E19">
        <v>25</v>
      </c>
      <c r="F19">
        <v>2</v>
      </c>
      <c r="G19">
        <v>0.08</v>
      </c>
    </row>
    <row r="20" spans="1:7" x14ac:dyDescent="0.25">
      <c r="A20" s="10">
        <v>10475</v>
      </c>
      <c r="B20" s="10">
        <v>1</v>
      </c>
      <c r="C20">
        <v>8</v>
      </c>
      <c r="D20">
        <v>0</v>
      </c>
      <c r="E20">
        <v>250</v>
      </c>
      <c r="F20">
        <v>44</v>
      </c>
      <c r="G20">
        <v>0.17599999999999999</v>
      </c>
    </row>
    <row r="21" spans="1:7" x14ac:dyDescent="0.25">
      <c r="A21" s="10">
        <v>10475</v>
      </c>
      <c r="B21" s="10">
        <v>1</v>
      </c>
      <c r="C21">
        <v>9</v>
      </c>
      <c r="D21">
        <v>0</v>
      </c>
      <c r="E21">
        <v>125</v>
      </c>
      <c r="F21">
        <v>17</v>
      </c>
      <c r="G21">
        <v>0.13600000000000001</v>
      </c>
    </row>
    <row r="22" spans="1:7" x14ac:dyDescent="0.25">
      <c r="A22" s="10">
        <v>10475</v>
      </c>
      <c r="B22" s="10">
        <v>1</v>
      </c>
      <c r="C22">
        <v>11</v>
      </c>
      <c r="D22">
        <v>10</v>
      </c>
      <c r="E22">
        <v>125</v>
      </c>
      <c r="F22">
        <v>28</v>
      </c>
      <c r="G22">
        <v>0.224</v>
      </c>
    </row>
    <row r="23" spans="1:7" x14ac:dyDescent="0.25">
      <c r="A23" s="10">
        <v>10475</v>
      </c>
      <c r="B23" s="10">
        <v>1</v>
      </c>
      <c r="C23">
        <v>12</v>
      </c>
      <c r="D23">
        <v>0</v>
      </c>
      <c r="E23">
        <v>25</v>
      </c>
      <c r="F23">
        <v>10</v>
      </c>
      <c r="G23">
        <v>0.4</v>
      </c>
    </row>
    <row r="24" spans="1:7" x14ac:dyDescent="0.25">
      <c r="A24" s="10">
        <v>10475</v>
      </c>
      <c r="B24" s="10">
        <v>1</v>
      </c>
      <c r="C24">
        <v>15</v>
      </c>
      <c r="D24">
        <v>2</v>
      </c>
      <c r="E24">
        <v>25</v>
      </c>
      <c r="F24">
        <v>10</v>
      </c>
      <c r="G24">
        <v>0.4</v>
      </c>
    </row>
    <row r="25" spans="1:7" x14ac:dyDescent="0.25">
      <c r="A25" s="10">
        <v>10475</v>
      </c>
      <c r="B25" s="10">
        <v>1</v>
      </c>
      <c r="C25">
        <v>16</v>
      </c>
      <c r="D25">
        <v>10</v>
      </c>
      <c r="E25">
        <v>250</v>
      </c>
      <c r="F25">
        <v>79</v>
      </c>
      <c r="G25">
        <v>0.316</v>
      </c>
    </row>
    <row r="26" spans="1:7" x14ac:dyDescent="0.25">
      <c r="A26" s="10">
        <v>10102</v>
      </c>
      <c r="B26" s="10">
        <v>2</v>
      </c>
      <c r="C26" s="10">
        <v>1</v>
      </c>
      <c r="D26" s="10">
        <v>20</v>
      </c>
      <c r="E26" s="10">
        <v>125</v>
      </c>
      <c r="F26">
        <v>2</v>
      </c>
      <c r="G26">
        <v>8.0000000000000002E-3</v>
      </c>
    </row>
    <row r="27" spans="1:7" x14ac:dyDescent="0.25">
      <c r="A27" s="10">
        <v>10102</v>
      </c>
      <c r="B27" s="10">
        <v>2</v>
      </c>
      <c r="C27" s="10">
        <v>2</v>
      </c>
      <c r="D27" s="10">
        <v>2</v>
      </c>
      <c r="E27" s="10">
        <v>125</v>
      </c>
      <c r="F27">
        <v>10</v>
      </c>
      <c r="G27">
        <v>1.6E-2</v>
      </c>
    </row>
    <row r="28" spans="1:7" x14ac:dyDescent="0.25">
      <c r="A28" s="10">
        <v>10102</v>
      </c>
      <c r="B28" s="10">
        <v>2</v>
      </c>
      <c r="C28" s="10">
        <v>4</v>
      </c>
      <c r="D28" s="10">
        <v>0</v>
      </c>
      <c r="E28" s="10">
        <v>125</v>
      </c>
      <c r="F28">
        <v>14</v>
      </c>
      <c r="G28">
        <v>3.2000000000000001E-2</v>
      </c>
    </row>
    <row r="29" spans="1:7" x14ac:dyDescent="0.25">
      <c r="A29" s="10">
        <v>10102</v>
      </c>
      <c r="B29" s="10">
        <v>2</v>
      </c>
      <c r="C29" s="10">
        <v>5</v>
      </c>
      <c r="D29" s="10">
        <v>0</v>
      </c>
      <c r="E29" s="10">
        <v>250</v>
      </c>
      <c r="F29">
        <v>28</v>
      </c>
      <c r="G29">
        <v>8.0000000000000002E-3</v>
      </c>
    </row>
    <row r="30" spans="1:7" x14ac:dyDescent="0.25">
      <c r="A30" s="10">
        <v>10102</v>
      </c>
      <c r="B30" s="10">
        <v>2</v>
      </c>
      <c r="C30" s="10">
        <v>6</v>
      </c>
      <c r="D30" s="10">
        <v>20</v>
      </c>
      <c r="E30" s="10">
        <v>25</v>
      </c>
      <c r="F30">
        <v>1</v>
      </c>
      <c r="G30">
        <v>0.08</v>
      </c>
    </row>
    <row r="31" spans="1:7" x14ac:dyDescent="0.25">
      <c r="A31" s="10">
        <v>10102</v>
      </c>
      <c r="B31" s="10">
        <v>2</v>
      </c>
      <c r="C31" s="10">
        <v>7</v>
      </c>
      <c r="D31" s="10">
        <v>2</v>
      </c>
      <c r="E31" s="10">
        <v>25</v>
      </c>
      <c r="F31">
        <v>3</v>
      </c>
      <c r="G31">
        <v>0.04</v>
      </c>
    </row>
    <row r="32" spans="1:7" x14ac:dyDescent="0.25">
      <c r="A32" s="10">
        <v>10102</v>
      </c>
      <c r="B32" s="10">
        <v>2</v>
      </c>
      <c r="C32" s="10">
        <v>8</v>
      </c>
      <c r="D32" s="10">
        <v>10</v>
      </c>
      <c r="E32" s="10">
        <v>125</v>
      </c>
      <c r="F32">
        <v>4</v>
      </c>
      <c r="G32">
        <v>0</v>
      </c>
    </row>
    <row r="33" spans="1:7" x14ac:dyDescent="0.25">
      <c r="A33" s="10">
        <v>10102</v>
      </c>
      <c r="B33" s="10">
        <v>2</v>
      </c>
      <c r="C33" s="10">
        <v>10</v>
      </c>
      <c r="D33" s="10">
        <v>20</v>
      </c>
      <c r="E33" s="10">
        <v>250</v>
      </c>
      <c r="F33">
        <v>20</v>
      </c>
      <c r="G33">
        <v>4.0000000000000001E-3</v>
      </c>
    </row>
    <row r="34" spans="1:7" x14ac:dyDescent="0.25">
      <c r="A34" s="10">
        <v>10102</v>
      </c>
      <c r="B34" s="10">
        <v>2</v>
      </c>
      <c r="C34" s="10">
        <v>13</v>
      </c>
      <c r="D34" s="10">
        <v>2</v>
      </c>
      <c r="E34" s="10">
        <v>250</v>
      </c>
      <c r="F34">
        <v>20</v>
      </c>
      <c r="G34">
        <v>4.0000000000000001E-3</v>
      </c>
    </row>
    <row r="35" spans="1:7" x14ac:dyDescent="0.25">
      <c r="A35" s="10">
        <v>10102</v>
      </c>
      <c r="B35" s="10">
        <v>2</v>
      </c>
      <c r="C35" s="10">
        <v>14</v>
      </c>
      <c r="D35" s="10">
        <v>10</v>
      </c>
      <c r="E35" s="10">
        <v>250</v>
      </c>
      <c r="F35">
        <v>5</v>
      </c>
      <c r="G35">
        <v>8.0000000000000002E-3</v>
      </c>
    </row>
    <row r="36" spans="1:7" x14ac:dyDescent="0.25">
      <c r="A36" s="10">
        <v>10102</v>
      </c>
      <c r="B36" s="10">
        <v>2</v>
      </c>
      <c r="C36" s="10">
        <v>16</v>
      </c>
      <c r="D36" s="10">
        <v>0</v>
      </c>
      <c r="E36" s="10">
        <v>25</v>
      </c>
      <c r="F36">
        <v>5</v>
      </c>
      <c r="G36">
        <v>0</v>
      </c>
    </row>
    <row r="37" spans="1:7" x14ac:dyDescent="0.25">
      <c r="A37" s="10">
        <v>10102</v>
      </c>
      <c r="B37" s="10">
        <v>2</v>
      </c>
      <c r="C37" s="10">
        <v>17</v>
      </c>
      <c r="D37" s="10">
        <v>10</v>
      </c>
      <c r="E37" s="10">
        <v>25</v>
      </c>
      <c r="F37">
        <v>9</v>
      </c>
      <c r="G37">
        <v>0</v>
      </c>
    </row>
    <row r="38" spans="1:7" x14ac:dyDescent="0.25">
      <c r="A38" s="10">
        <v>10475</v>
      </c>
      <c r="B38" s="10">
        <v>2</v>
      </c>
      <c r="C38" s="10">
        <v>1</v>
      </c>
      <c r="D38" s="10">
        <v>20</v>
      </c>
      <c r="E38" s="10">
        <v>250</v>
      </c>
      <c r="F38">
        <v>24</v>
      </c>
      <c r="G38">
        <v>9.6000000000000002E-2</v>
      </c>
    </row>
    <row r="39" spans="1:7" x14ac:dyDescent="0.25">
      <c r="A39" s="10">
        <v>10475</v>
      </c>
      <c r="B39" s="10">
        <v>2</v>
      </c>
      <c r="C39" s="10">
        <v>2</v>
      </c>
      <c r="D39" s="10">
        <v>20</v>
      </c>
      <c r="E39" s="10">
        <v>25</v>
      </c>
      <c r="F39">
        <v>6</v>
      </c>
      <c r="G39">
        <v>0.24</v>
      </c>
    </row>
    <row r="40" spans="1:7" x14ac:dyDescent="0.25">
      <c r="A40" s="10">
        <v>10475</v>
      </c>
      <c r="B40" s="10">
        <v>2</v>
      </c>
      <c r="C40" s="10">
        <v>3</v>
      </c>
      <c r="D40" s="10">
        <v>2</v>
      </c>
      <c r="E40" s="10">
        <v>125</v>
      </c>
      <c r="F40">
        <v>7</v>
      </c>
      <c r="G40">
        <v>5.6000000000000001E-2</v>
      </c>
    </row>
    <row r="41" spans="1:7" x14ac:dyDescent="0.25">
      <c r="A41" s="10">
        <v>10475</v>
      </c>
      <c r="B41" s="10">
        <v>2</v>
      </c>
      <c r="C41" s="10">
        <v>4</v>
      </c>
      <c r="D41" s="10">
        <v>2</v>
      </c>
      <c r="E41" s="10">
        <v>250</v>
      </c>
      <c r="F41">
        <v>22</v>
      </c>
      <c r="G41">
        <v>8.7999999999999995E-2</v>
      </c>
    </row>
    <row r="42" spans="1:7" x14ac:dyDescent="0.25">
      <c r="A42" s="10">
        <v>10475</v>
      </c>
      <c r="B42" s="10">
        <v>2</v>
      </c>
      <c r="C42" s="10">
        <v>5</v>
      </c>
      <c r="D42" s="10">
        <v>20</v>
      </c>
      <c r="E42" s="10">
        <v>125</v>
      </c>
      <c r="F42">
        <v>20</v>
      </c>
      <c r="G42">
        <v>0.16</v>
      </c>
    </row>
    <row r="43" spans="1:7" x14ac:dyDescent="0.25">
      <c r="A43" s="10">
        <v>10475</v>
      </c>
      <c r="B43" s="10">
        <v>2</v>
      </c>
      <c r="C43" s="10">
        <v>7</v>
      </c>
      <c r="D43" s="10">
        <v>10</v>
      </c>
      <c r="E43" s="10">
        <v>25</v>
      </c>
      <c r="F43">
        <v>1</v>
      </c>
      <c r="G43">
        <v>0.04</v>
      </c>
    </row>
    <row r="44" spans="1:7" x14ac:dyDescent="0.25">
      <c r="A44" s="10">
        <v>10475</v>
      </c>
      <c r="B44" s="10">
        <v>2</v>
      </c>
      <c r="C44" s="10">
        <v>8</v>
      </c>
      <c r="D44" s="10">
        <v>0</v>
      </c>
      <c r="E44" s="10">
        <v>250</v>
      </c>
      <c r="F44">
        <v>38</v>
      </c>
      <c r="G44">
        <v>0.152</v>
      </c>
    </row>
    <row r="45" spans="1:7" x14ac:dyDescent="0.25">
      <c r="A45" s="10">
        <v>10475</v>
      </c>
      <c r="B45" s="10">
        <v>2</v>
      </c>
      <c r="C45" s="10">
        <v>9</v>
      </c>
      <c r="D45" s="10">
        <v>0</v>
      </c>
      <c r="E45" s="10">
        <v>125</v>
      </c>
      <c r="F45">
        <v>10</v>
      </c>
      <c r="G45">
        <v>0.08</v>
      </c>
    </row>
    <row r="46" spans="1:7" x14ac:dyDescent="0.25">
      <c r="A46" s="10">
        <v>10475</v>
      </c>
      <c r="B46" s="10">
        <v>2</v>
      </c>
      <c r="C46" s="10">
        <v>11</v>
      </c>
      <c r="D46" s="10">
        <v>10</v>
      </c>
      <c r="E46" s="10">
        <v>125</v>
      </c>
      <c r="F46">
        <v>15</v>
      </c>
      <c r="G46">
        <v>0.12</v>
      </c>
    </row>
    <row r="47" spans="1:7" x14ac:dyDescent="0.25">
      <c r="A47" s="10">
        <v>10475</v>
      </c>
      <c r="B47" s="10">
        <v>2</v>
      </c>
      <c r="C47" s="10">
        <v>12</v>
      </c>
      <c r="D47" s="10">
        <v>0</v>
      </c>
      <c r="E47" s="10">
        <v>25</v>
      </c>
      <c r="F47">
        <v>2</v>
      </c>
      <c r="G47">
        <v>0.08</v>
      </c>
    </row>
    <row r="48" spans="1:7" x14ac:dyDescent="0.25">
      <c r="A48" s="10">
        <v>10475</v>
      </c>
      <c r="B48" s="10">
        <v>2</v>
      </c>
      <c r="C48" s="10">
        <v>15</v>
      </c>
      <c r="D48" s="10">
        <v>2</v>
      </c>
      <c r="E48" s="10">
        <v>25</v>
      </c>
      <c r="F48">
        <v>3</v>
      </c>
      <c r="G48">
        <v>0.12</v>
      </c>
    </row>
    <row r="49" spans="1:7" x14ac:dyDescent="0.25">
      <c r="A49" s="10">
        <v>10475</v>
      </c>
      <c r="B49" s="10">
        <v>2</v>
      </c>
      <c r="C49" s="10">
        <v>16</v>
      </c>
      <c r="D49" s="10">
        <v>10</v>
      </c>
      <c r="E49" s="10">
        <v>250</v>
      </c>
      <c r="F49">
        <v>46</v>
      </c>
      <c r="G49">
        <v>0.184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C. Smith</dc:creator>
  <cp:lastModifiedBy>Thomas Collier Smith</cp:lastModifiedBy>
  <dcterms:created xsi:type="dcterms:W3CDTF">2011-01-12T22:55:35Z</dcterms:created>
  <dcterms:modified xsi:type="dcterms:W3CDTF">2014-12-20T06:29:38Z</dcterms:modified>
</cp:coreProperties>
</file>