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farley.CCFEPC\OneDrive - UKAEA\MAST-U_general\"/>
    </mc:Choice>
  </mc:AlternateContent>
  <xr:revisionPtr revIDLastSave="6" documentId="11_9A4837D785F491D736588B83F32B01351C6F2CAD" xr6:coauthVersionLast="45" xr6:coauthVersionMax="45" xr10:uidLastSave="{6D3B019D-FC35-4F69-991E-86904A0550C9}"/>
  <bookViews>
    <workbookView xWindow="-120" yWindow="-120" windowWidth="29040" windowHeight="17640" activeTab="3" xr2:uid="{00000000-000D-0000-FFFF-FFFF00000000}"/>
  </bookViews>
  <sheets>
    <sheet name="Cover page" sheetId="10" r:id="rId1"/>
    <sheet name="Shifts" sheetId="3" r:id="rId2"/>
    <sheet name="Chart of coil shifts" sheetId="12" r:id="rId3"/>
    <sheet name="Tile locations" sheetId="9" r:id="rId4"/>
  </sheets>
  <calcPr calcId="191029"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9" l="1"/>
  <c r="G7" i="9"/>
  <c r="E7" i="9" s="1"/>
  <c r="H7" i="9"/>
  <c r="AE8" i="9" l="1"/>
  <c r="AE9" i="9"/>
  <c r="AE10" i="9"/>
  <c r="AE11" i="9"/>
  <c r="AE13" i="9"/>
  <c r="AE14" i="9"/>
  <c r="AE15" i="9"/>
  <c r="AE16" i="9"/>
  <c r="AE17" i="9"/>
  <c r="AE19" i="9"/>
  <c r="AE20" i="9"/>
  <c r="AE21" i="9"/>
  <c r="AE22" i="9"/>
  <c r="AE23" i="9"/>
  <c r="AE25" i="9"/>
  <c r="AE26" i="9"/>
  <c r="AE27" i="9"/>
  <c r="AE28" i="9"/>
  <c r="AE29" i="9"/>
  <c r="AE31" i="9"/>
  <c r="AE32" i="9"/>
  <c r="AE33" i="9"/>
  <c r="AE34" i="9"/>
  <c r="AE35" i="9"/>
  <c r="AE37" i="9"/>
  <c r="AE38" i="9"/>
  <c r="AE39" i="9"/>
  <c r="AE40" i="9"/>
  <c r="AE41" i="9"/>
  <c r="AE43" i="9"/>
  <c r="AE44" i="9"/>
  <c r="AE45" i="9"/>
  <c r="AE46" i="9"/>
  <c r="AE47" i="9"/>
  <c r="AE49" i="9"/>
  <c r="AE50" i="9"/>
  <c r="AE51" i="9"/>
  <c r="AE52" i="9"/>
  <c r="AE53" i="9"/>
  <c r="AE55" i="9"/>
  <c r="AE56" i="9"/>
  <c r="AE57" i="9"/>
  <c r="AE58" i="9"/>
  <c r="AE59" i="9"/>
  <c r="AE61" i="9"/>
  <c r="AE62" i="9"/>
  <c r="AE63" i="9"/>
  <c r="AE64" i="9"/>
  <c r="AE65" i="9"/>
  <c r="AE67" i="9"/>
  <c r="AE68" i="9"/>
  <c r="AE69" i="9"/>
  <c r="AE70" i="9"/>
  <c r="AE71" i="9"/>
  <c r="AE73" i="9"/>
  <c r="AE74" i="9"/>
  <c r="AE75" i="9"/>
  <c r="AE76" i="9"/>
  <c r="AE77" i="9"/>
  <c r="AE79" i="9"/>
  <c r="AE80" i="9"/>
  <c r="AE81" i="9"/>
  <c r="AE82" i="9"/>
  <c r="AE83" i="9"/>
  <c r="AE85" i="9"/>
  <c r="AE86" i="9"/>
  <c r="AE87" i="9"/>
  <c r="AE88" i="9"/>
  <c r="AE89" i="9"/>
  <c r="AE7" i="9"/>
  <c r="T8" i="9"/>
  <c r="T9" i="9"/>
  <c r="T10" i="9"/>
  <c r="T11" i="9"/>
  <c r="T13" i="9"/>
  <c r="T14" i="9"/>
  <c r="T15" i="9"/>
  <c r="T16" i="9"/>
  <c r="T17" i="9"/>
  <c r="T19" i="9"/>
  <c r="T20" i="9"/>
  <c r="T21" i="9"/>
  <c r="T22" i="9"/>
  <c r="T23" i="9"/>
  <c r="T25" i="9"/>
  <c r="T26" i="9"/>
  <c r="T27" i="9"/>
  <c r="T28" i="9"/>
  <c r="T29" i="9"/>
  <c r="T31" i="9"/>
  <c r="T32" i="9"/>
  <c r="T33" i="9"/>
  <c r="T34" i="9"/>
  <c r="T35" i="9"/>
  <c r="T37" i="9"/>
  <c r="T38" i="9"/>
  <c r="T39" i="9"/>
  <c r="T40" i="9"/>
  <c r="T41" i="9"/>
  <c r="T43" i="9"/>
  <c r="T44" i="9"/>
  <c r="T45" i="9"/>
  <c r="T46" i="9"/>
  <c r="T47" i="9"/>
  <c r="T49" i="9"/>
  <c r="T50" i="9"/>
  <c r="T51" i="9"/>
  <c r="T52" i="9"/>
  <c r="T53" i="9"/>
  <c r="T55" i="9"/>
  <c r="T56" i="9"/>
  <c r="T57" i="9"/>
  <c r="T58" i="9"/>
  <c r="T59" i="9"/>
  <c r="T7" i="9"/>
  <c r="AC89" i="9"/>
  <c r="AC8" i="9"/>
  <c r="AC9" i="9"/>
  <c r="AC10" i="9"/>
  <c r="AC11" i="9"/>
  <c r="AC13" i="9"/>
  <c r="AC14" i="9"/>
  <c r="AC15" i="9"/>
  <c r="AC16" i="9"/>
  <c r="AC17" i="9"/>
  <c r="AC19" i="9"/>
  <c r="AC20" i="9"/>
  <c r="AC21" i="9"/>
  <c r="AC22" i="9"/>
  <c r="AC23" i="9"/>
  <c r="AC25" i="9"/>
  <c r="AC26" i="9"/>
  <c r="AC27" i="9"/>
  <c r="AC28" i="9"/>
  <c r="AC29" i="9"/>
  <c r="AC31" i="9"/>
  <c r="AC32" i="9"/>
  <c r="AC33" i="9"/>
  <c r="AC34" i="9"/>
  <c r="AC35" i="9"/>
  <c r="AC37" i="9"/>
  <c r="AC38" i="9"/>
  <c r="AC39" i="9"/>
  <c r="AC40" i="9"/>
  <c r="AC41" i="9"/>
  <c r="AC43" i="9"/>
  <c r="AC44" i="9"/>
  <c r="AC45" i="9"/>
  <c r="AC46" i="9"/>
  <c r="AC47" i="9"/>
  <c r="AC49" i="9"/>
  <c r="AC50" i="9"/>
  <c r="AC51" i="9"/>
  <c r="AC52" i="9"/>
  <c r="AC53" i="9"/>
  <c r="AC55" i="9"/>
  <c r="AC56" i="9"/>
  <c r="AC57" i="9"/>
  <c r="AC58" i="9"/>
  <c r="AC59" i="9"/>
  <c r="AC61" i="9"/>
  <c r="AC62" i="9"/>
  <c r="AC63" i="9"/>
  <c r="AC64" i="9"/>
  <c r="AC65" i="9"/>
  <c r="AC67" i="9"/>
  <c r="AC68" i="9"/>
  <c r="AC69" i="9"/>
  <c r="AC70" i="9"/>
  <c r="AC71" i="9"/>
  <c r="AC73" i="9"/>
  <c r="AC74" i="9"/>
  <c r="AC75" i="9"/>
  <c r="AC76" i="9"/>
  <c r="AC77" i="9"/>
  <c r="AC79" i="9"/>
  <c r="AC80" i="9"/>
  <c r="AC81" i="9"/>
  <c r="AC82" i="9"/>
  <c r="AC83" i="9"/>
  <c r="AC85" i="9"/>
  <c r="AC86" i="9"/>
  <c r="AC87" i="9"/>
  <c r="AC88" i="9"/>
  <c r="AC7" i="9"/>
  <c r="R59" i="9"/>
  <c r="R8" i="9"/>
  <c r="R9" i="9"/>
  <c r="R10" i="9"/>
  <c r="R11" i="9"/>
  <c r="R13" i="9"/>
  <c r="R14" i="9"/>
  <c r="R15" i="9"/>
  <c r="R16" i="9"/>
  <c r="R17" i="9"/>
  <c r="R19" i="9"/>
  <c r="R20" i="9"/>
  <c r="R21" i="9"/>
  <c r="R22" i="9"/>
  <c r="R23" i="9"/>
  <c r="R25" i="9"/>
  <c r="R26" i="9"/>
  <c r="R27" i="9"/>
  <c r="R28" i="9"/>
  <c r="R29" i="9"/>
  <c r="R31" i="9"/>
  <c r="R32" i="9"/>
  <c r="R33" i="9"/>
  <c r="R34" i="9"/>
  <c r="R35" i="9"/>
  <c r="R37" i="9"/>
  <c r="R38" i="9"/>
  <c r="R39" i="9"/>
  <c r="R40" i="9"/>
  <c r="R41" i="9"/>
  <c r="R43" i="9"/>
  <c r="R44" i="9"/>
  <c r="R45" i="9"/>
  <c r="R46" i="9"/>
  <c r="R47" i="9"/>
  <c r="R49" i="9"/>
  <c r="R50" i="9"/>
  <c r="R51" i="9"/>
  <c r="R52" i="9"/>
  <c r="R53" i="9"/>
  <c r="R55" i="9"/>
  <c r="R56" i="9"/>
  <c r="R57" i="9"/>
  <c r="R58" i="9"/>
  <c r="R7" i="9"/>
  <c r="AB89" i="9"/>
  <c r="AD89" i="9" s="1"/>
  <c r="AB86" i="9"/>
  <c r="AD86" i="9" s="1"/>
  <c r="AB85" i="9"/>
  <c r="AD85" i="9" s="1"/>
  <c r="AB81" i="9"/>
  <c r="AD81" i="9" s="1"/>
  <c r="AB80" i="9"/>
  <c r="AD80" i="9" s="1"/>
  <c r="AB76" i="9"/>
  <c r="AD76" i="9" s="1"/>
  <c r="AB75" i="9"/>
  <c r="AD75" i="9" s="1"/>
  <c r="AB71" i="9"/>
  <c r="AD71" i="9" s="1"/>
  <c r="AB70" i="9"/>
  <c r="AD70" i="9" s="1"/>
  <c r="AB67" i="9"/>
  <c r="AD67" i="9" s="1"/>
  <c r="AB65" i="9"/>
  <c r="AD65" i="9" s="1"/>
  <c r="AB62" i="9"/>
  <c r="AD62" i="9" s="1"/>
  <c r="AB61" i="9"/>
  <c r="AD61" i="9" s="1"/>
  <c r="AB57" i="9"/>
  <c r="AD57" i="9" s="1"/>
  <c r="AB56" i="9"/>
  <c r="AD56" i="9" s="1"/>
  <c r="AB51" i="9"/>
  <c r="AD51" i="9" s="1"/>
  <c r="AB52" i="9"/>
  <c r="AD52" i="9" s="1"/>
  <c r="B4" i="3"/>
  <c r="AB88" i="9" s="1"/>
  <c r="AD88" i="9" s="1"/>
  <c r="AB49" i="9" l="1"/>
  <c r="AD49" i="9" s="1"/>
  <c r="AB50" i="9"/>
  <c r="AD50" i="9" s="1"/>
  <c r="AB58" i="9"/>
  <c r="AD58" i="9" s="1"/>
  <c r="AB63" i="9"/>
  <c r="AD63" i="9" s="1"/>
  <c r="AB68" i="9"/>
  <c r="AD68" i="9" s="1"/>
  <c r="AB73" i="9"/>
  <c r="AD73" i="9" s="1"/>
  <c r="AB77" i="9"/>
  <c r="AD77" i="9" s="1"/>
  <c r="AB82" i="9"/>
  <c r="AD82" i="9" s="1"/>
  <c r="AB87" i="9"/>
  <c r="AD87" i="9" s="1"/>
  <c r="AB53" i="9"/>
  <c r="AD53" i="9" s="1"/>
  <c r="AB55" i="9"/>
  <c r="AD55" i="9" s="1"/>
  <c r="AB59" i="9"/>
  <c r="AD59" i="9" s="1"/>
  <c r="AB64" i="9"/>
  <c r="AD64" i="9" s="1"/>
  <c r="AB69" i="9"/>
  <c r="AD69" i="9" s="1"/>
  <c r="AB74" i="9"/>
  <c r="AD74" i="9" s="1"/>
  <c r="AB79" i="9"/>
  <c r="AD79" i="9" s="1"/>
  <c r="AB83" i="9"/>
  <c r="AD83" i="9" s="1"/>
  <c r="AF76" i="9"/>
  <c r="AF73" i="9"/>
  <c r="AF57" i="9"/>
  <c r="AF50" i="9"/>
  <c r="AF52" i="9"/>
  <c r="AF86" i="9"/>
  <c r="AF67" i="9"/>
  <c r="AF87" i="9"/>
  <c r="AF81" i="9"/>
  <c r="AF77" i="9"/>
  <c r="AF71" i="9"/>
  <c r="AF68" i="9"/>
  <c r="AF62" i="9"/>
  <c r="AF58" i="9"/>
  <c r="AF49" i="9"/>
  <c r="AF88" i="9"/>
  <c r="AF83" i="9"/>
  <c r="AF69" i="9"/>
  <c r="AF64" i="9"/>
  <c r="AF89" i="9"/>
  <c r="AF85" i="9"/>
  <c r="AF80" i="9"/>
  <c r="AF75" i="9"/>
  <c r="AF70" i="9"/>
  <c r="AF65" i="9"/>
  <c r="AF61" i="9"/>
  <c r="AF56" i="9"/>
  <c r="AF53" i="9"/>
  <c r="AF51" i="9"/>
  <c r="B15" i="3"/>
  <c r="B16" i="3"/>
  <c r="AF55" i="9" l="1"/>
  <c r="AF74" i="9"/>
  <c r="AF63" i="9"/>
  <c r="AF82" i="9"/>
  <c r="AF59" i="9"/>
  <c r="AF79" i="9"/>
  <c r="B17" i="3"/>
  <c r="B18" i="3"/>
  <c r="B6" i="3"/>
  <c r="B5" i="3"/>
  <c r="AB45" i="9" l="1"/>
  <c r="AB40" i="9"/>
  <c r="AB35" i="9"/>
  <c r="AB31" i="9"/>
  <c r="AB26" i="9"/>
  <c r="AB21" i="9"/>
  <c r="AB16" i="9"/>
  <c r="AB8" i="9"/>
  <c r="AB7" i="9"/>
  <c r="AB38" i="9"/>
  <c r="AB23" i="9"/>
  <c r="AB19" i="9"/>
  <c r="AB10" i="9"/>
  <c r="AB37" i="9"/>
  <c r="AB27" i="9"/>
  <c r="AB17" i="9"/>
  <c r="AB11" i="9"/>
  <c r="AB44" i="9"/>
  <c r="AB39" i="9"/>
  <c r="AB34" i="9"/>
  <c r="AB29" i="9"/>
  <c r="AB25" i="9"/>
  <c r="AB20" i="9"/>
  <c r="AB15" i="9"/>
  <c r="AB9" i="9"/>
  <c r="AB47" i="9"/>
  <c r="AB43" i="9"/>
  <c r="AB33" i="9"/>
  <c r="AB28" i="9"/>
  <c r="AB14" i="9"/>
  <c r="AB46" i="9"/>
  <c r="AB41" i="9"/>
  <c r="AB32" i="9"/>
  <c r="AB22" i="9"/>
  <c r="AB13" i="9"/>
  <c r="B8" i="3"/>
  <c r="Q10" i="9"/>
  <c r="Q15" i="9"/>
  <c r="Q20" i="9"/>
  <c r="Q25" i="9"/>
  <c r="Q29" i="9"/>
  <c r="Q34" i="9"/>
  <c r="Q39" i="9"/>
  <c r="Q44" i="9"/>
  <c r="Q49" i="9"/>
  <c r="Q53" i="9"/>
  <c r="Q58" i="9"/>
  <c r="Q8" i="9"/>
  <c r="Q17" i="9"/>
  <c r="Q27" i="9"/>
  <c r="Q37" i="9"/>
  <c r="Q46" i="9"/>
  <c r="Q51" i="9"/>
  <c r="Q7" i="9"/>
  <c r="Q9" i="9"/>
  <c r="Q14" i="9"/>
  <c r="Q23" i="9"/>
  <c r="Q33" i="9"/>
  <c r="Q43" i="9"/>
  <c r="Q52" i="9"/>
  <c r="Q11" i="9"/>
  <c r="Q16" i="9"/>
  <c r="Q21" i="9"/>
  <c r="Q26" i="9"/>
  <c r="Q31" i="9"/>
  <c r="Q35" i="9"/>
  <c r="Q40" i="9"/>
  <c r="Q45" i="9"/>
  <c r="Q50" i="9"/>
  <c r="Q55" i="9"/>
  <c r="Q59" i="9"/>
  <c r="Q13" i="9"/>
  <c r="Q22" i="9"/>
  <c r="Q32" i="9"/>
  <c r="Q41" i="9"/>
  <c r="Q56" i="9"/>
  <c r="Q19" i="9"/>
  <c r="Q28" i="9"/>
  <c r="Q38" i="9"/>
  <c r="Q47" i="9"/>
  <c r="Q57" i="9"/>
  <c r="S47" i="9" l="1"/>
  <c r="U47" i="9"/>
  <c r="S56" i="9"/>
  <c r="U56" i="9"/>
  <c r="S45" i="9"/>
  <c r="U45" i="9"/>
  <c r="S26" i="9"/>
  <c r="U26" i="9"/>
  <c r="S52" i="9"/>
  <c r="U52" i="9"/>
  <c r="S14" i="9"/>
  <c r="U14" i="9"/>
  <c r="S46" i="9"/>
  <c r="U46" i="9"/>
  <c r="S8" i="9"/>
  <c r="U8" i="9"/>
  <c r="S44" i="9"/>
  <c r="U44" i="9"/>
  <c r="S25" i="9"/>
  <c r="U25" i="9"/>
  <c r="AD41" i="9"/>
  <c r="AF41" i="9"/>
  <c r="AD15" i="9"/>
  <c r="AF15" i="9"/>
  <c r="AD17" i="9"/>
  <c r="AF17" i="9"/>
  <c r="AD8" i="9"/>
  <c r="AF8" i="9"/>
  <c r="S38" i="9"/>
  <c r="U38" i="9"/>
  <c r="S59" i="9"/>
  <c r="U59" i="9"/>
  <c r="S21" i="9"/>
  <c r="U21" i="9"/>
  <c r="S9" i="9"/>
  <c r="U9" i="9"/>
  <c r="S58" i="9"/>
  <c r="U58" i="9"/>
  <c r="S20" i="9"/>
  <c r="U20" i="9"/>
  <c r="AD46" i="9"/>
  <c r="AF46" i="9"/>
  <c r="AD43" i="9"/>
  <c r="AF43" i="9"/>
  <c r="AD39" i="9"/>
  <c r="AF39" i="9"/>
  <c r="AD23" i="9"/>
  <c r="AF23" i="9"/>
  <c r="AD16" i="9"/>
  <c r="AF16" i="9"/>
  <c r="AD35" i="9"/>
  <c r="AF35" i="9"/>
  <c r="S28" i="9"/>
  <c r="U28" i="9"/>
  <c r="S55" i="9"/>
  <c r="U55" i="9"/>
  <c r="S16" i="9"/>
  <c r="U16" i="9"/>
  <c r="S7" i="9"/>
  <c r="U7" i="9"/>
  <c r="S53" i="9"/>
  <c r="U53" i="9"/>
  <c r="S34" i="9"/>
  <c r="U34" i="9"/>
  <c r="S15" i="9"/>
  <c r="U15" i="9"/>
  <c r="AD22" i="9"/>
  <c r="AF22" i="9"/>
  <c r="AD14" i="9"/>
  <c r="AF14" i="9"/>
  <c r="AD47" i="9"/>
  <c r="AF47" i="9"/>
  <c r="AD25" i="9"/>
  <c r="AF25" i="9"/>
  <c r="AD44" i="9"/>
  <c r="AF44" i="9"/>
  <c r="AD37" i="9"/>
  <c r="AF37" i="9"/>
  <c r="AD38" i="9"/>
  <c r="AF38" i="9"/>
  <c r="AD21" i="9"/>
  <c r="AF21" i="9"/>
  <c r="AD40" i="9"/>
  <c r="AF40" i="9"/>
  <c r="S13" i="9"/>
  <c r="U13" i="9"/>
  <c r="B20" i="3"/>
  <c r="H56" i="9"/>
  <c r="F56" i="9" s="1"/>
  <c r="J56" i="9" s="1"/>
  <c r="H61" i="9"/>
  <c r="F61" i="9" s="1"/>
  <c r="J61" i="9" s="1"/>
  <c r="H65" i="9"/>
  <c r="F65" i="9" s="1"/>
  <c r="J65" i="9" s="1"/>
  <c r="G63" i="9"/>
  <c r="E63" i="9" s="1"/>
  <c r="I63" i="9" s="1"/>
  <c r="G57" i="9"/>
  <c r="E57" i="9" s="1"/>
  <c r="I57" i="9" s="1"/>
  <c r="H26" i="9"/>
  <c r="F26" i="9" s="1"/>
  <c r="J26" i="9" s="1"/>
  <c r="H28" i="9"/>
  <c r="F28" i="9" s="1"/>
  <c r="J28" i="9" s="1"/>
  <c r="G25" i="9"/>
  <c r="E25" i="9" s="1"/>
  <c r="I25" i="9" s="1"/>
  <c r="H35" i="9"/>
  <c r="F35" i="9" s="1"/>
  <c r="J35" i="9" s="1"/>
  <c r="G34" i="9"/>
  <c r="E34" i="9" s="1"/>
  <c r="I34" i="9" s="1"/>
  <c r="H58" i="9"/>
  <c r="F58" i="9" s="1"/>
  <c r="J58" i="9" s="1"/>
  <c r="G61" i="9"/>
  <c r="E61" i="9" s="1"/>
  <c r="I61" i="9" s="1"/>
  <c r="G65" i="9"/>
  <c r="E65" i="9" s="1"/>
  <c r="I65" i="9" s="1"/>
  <c r="H29" i="9"/>
  <c r="F29" i="9" s="1"/>
  <c r="J29" i="9" s="1"/>
  <c r="G32" i="9"/>
  <c r="E32" i="9" s="1"/>
  <c r="I32" i="9" s="1"/>
  <c r="H64" i="9"/>
  <c r="F64" i="9" s="1"/>
  <c r="J64" i="9" s="1"/>
  <c r="G62" i="9"/>
  <c r="E62" i="9" s="1"/>
  <c r="I62" i="9" s="1"/>
  <c r="G55" i="9"/>
  <c r="E55" i="9" s="1"/>
  <c r="I55" i="9" s="1"/>
  <c r="G26" i="9"/>
  <c r="E26" i="9" s="1"/>
  <c r="I26" i="9" s="1"/>
  <c r="H34" i="9"/>
  <c r="F34" i="9" s="1"/>
  <c r="J34" i="9" s="1"/>
  <c r="H57" i="9"/>
  <c r="F57" i="9" s="1"/>
  <c r="J57" i="9" s="1"/>
  <c r="H62" i="9"/>
  <c r="F62" i="9" s="1"/>
  <c r="J62" i="9" s="1"/>
  <c r="H55" i="9"/>
  <c r="F55" i="9" s="1"/>
  <c r="J55" i="9" s="1"/>
  <c r="G64" i="9"/>
  <c r="E64" i="9" s="1"/>
  <c r="I64" i="9" s="1"/>
  <c r="G58" i="9"/>
  <c r="E58" i="9" s="1"/>
  <c r="I58" i="9" s="1"/>
  <c r="G27" i="9"/>
  <c r="E27" i="9" s="1"/>
  <c r="I27" i="9" s="1"/>
  <c r="G29" i="9"/>
  <c r="E29" i="9" s="1"/>
  <c r="I29" i="9" s="1"/>
  <c r="H32" i="9"/>
  <c r="F32" i="9" s="1"/>
  <c r="J32" i="9" s="1"/>
  <c r="H31" i="9"/>
  <c r="F31" i="9" s="1"/>
  <c r="J31" i="9" s="1"/>
  <c r="G35" i="9"/>
  <c r="E35" i="9" s="1"/>
  <c r="I35" i="9" s="1"/>
  <c r="H63" i="9"/>
  <c r="F63" i="9" s="1"/>
  <c r="J63" i="9" s="1"/>
  <c r="G59" i="9"/>
  <c r="E59" i="9" s="1"/>
  <c r="I59" i="9" s="1"/>
  <c r="H27" i="9"/>
  <c r="F27" i="9" s="1"/>
  <c r="J27" i="9" s="1"/>
  <c r="H33" i="9"/>
  <c r="F33" i="9" s="1"/>
  <c r="J33" i="9" s="1"/>
  <c r="G31" i="9"/>
  <c r="E31" i="9" s="1"/>
  <c r="I31" i="9" s="1"/>
  <c r="H59" i="9"/>
  <c r="F59" i="9" s="1"/>
  <c r="J59" i="9" s="1"/>
  <c r="G56" i="9"/>
  <c r="E56" i="9" s="1"/>
  <c r="I56" i="9" s="1"/>
  <c r="G28" i="9"/>
  <c r="E28" i="9" s="1"/>
  <c r="I28" i="9" s="1"/>
  <c r="H25" i="9"/>
  <c r="F25" i="9" s="1"/>
  <c r="J25" i="9" s="1"/>
  <c r="G33" i="9"/>
  <c r="E33" i="9" s="1"/>
  <c r="I33" i="9" s="1"/>
  <c r="B21" i="3"/>
  <c r="B22" i="3" s="1"/>
  <c r="B24" i="3" s="1"/>
  <c r="G39" i="9" s="1"/>
  <c r="E39" i="9" s="1"/>
  <c r="I39" i="9" s="1"/>
  <c r="AD33" i="9"/>
  <c r="AF33" i="9"/>
  <c r="AD34" i="9"/>
  <c r="AF34" i="9"/>
  <c r="AD19" i="9"/>
  <c r="AF19" i="9"/>
  <c r="AD31" i="9"/>
  <c r="AF31" i="9"/>
  <c r="S41" i="9"/>
  <c r="U41" i="9"/>
  <c r="S40" i="9"/>
  <c r="U40" i="9"/>
  <c r="S43" i="9"/>
  <c r="U43" i="9"/>
  <c r="S37" i="9"/>
  <c r="U37" i="9"/>
  <c r="S39" i="9"/>
  <c r="U39" i="9"/>
  <c r="AD13" i="9"/>
  <c r="AF13" i="9"/>
  <c r="AD20" i="9"/>
  <c r="AF20" i="9"/>
  <c r="AD27" i="9"/>
  <c r="AF27" i="9"/>
  <c r="S32" i="9"/>
  <c r="U32" i="9"/>
  <c r="S35" i="9"/>
  <c r="U35" i="9"/>
  <c r="S33" i="9"/>
  <c r="U33" i="9"/>
  <c r="S27" i="9"/>
  <c r="U27" i="9"/>
  <c r="S57" i="9"/>
  <c r="U57" i="9"/>
  <c r="S19" i="9"/>
  <c r="U19" i="9"/>
  <c r="S22" i="9"/>
  <c r="U22" i="9"/>
  <c r="S50" i="9"/>
  <c r="U50" i="9"/>
  <c r="S31" i="9"/>
  <c r="U31" i="9"/>
  <c r="S11" i="9"/>
  <c r="U11" i="9"/>
  <c r="S23" i="9"/>
  <c r="U23" i="9"/>
  <c r="S51" i="9"/>
  <c r="U51" i="9"/>
  <c r="S17" i="9"/>
  <c r="U17" i="9"/>
  <c r="S49" i="9"/>
  <c r="U49" i="9"/>
  <c r="S29" i="9"/>
  <c r="U29" i="9"/>
  <c r="S10" i="9"/>
  <c r="U10" i="9"/>
  <c r="AD32" i="9"/>
  <c r="AF32" i="9"/>
  <c r="AD28" i="9"/>
  <c r="AF28" i="9"/>
  <c r="AD9" i="9"/>
  <c r="AF9" i="9"/>
  <c r="AD29" i="9"/>
  <c r="AF29" i="9"/>
  <c r="AD11" i="9"/>
  <c r="AF11" i="9"/>
  <c r="AD10" i="9"/>
  <c r="AF10" i="9"/>
  <c r="AD7" i="9"/>
  <c r="AF7" i="9"/>
  <c r="AD26" i="9"/>
  <c r="AF26" i="9"/>
  <c r="AD45" i="9"/>
  <c r="AF45" i="9"/>
  <c r="G51" i="9"/>
  <c r="E51" i="9" s="1"/>
  <c r="I51" i="9" s="1"/>
  <c r="G11" i="9"/>
  <c r="E11" i="9" s="1"/>
  <c r="I11" i="9" s="1"/>
  <c r="H21" i="9"/>
  <c r="F21" i="9" s="1"/>
  <c r="J21" i="9" s="1"/>
  <c r="G52" i="9"/>
  <c r="E52" i="9" s="1"/>
  <c r="I52" i="9" s="1"/>
  <c r="G13" i="9"/>
  <c r="E13" i="9" s="1"/>
  <c r="I13" i="9" s="1"/>
  <c r="G22" i="9"/>
  <c r="E22" i="9" s="1"/>
  <c r="I22" i="9" s="1"/>
  <c r="G38" i="9"/>
  <c r="E38" i="9" s="1"/>
  <c r="I38" i="9" s="1"/>
  <c r="G21" i="9"/>
  <c r="E21" i="9" s="1"/>
  <c r="I21" i="9" s="1"/>
  <c r="H10" i="9"/>
  <c r="F10" i="9" s="1"/>
  <c r="J10" i="9" s="1"/>
  <c r="H15" i="9"/>
  <c r="F15" i="9" s="1"/>
  <c r="J15" i="9" s="1"/>
  <c r="G37" i="9"/>
  <c r="E37" i="9" s="1"/>
  <c r="I37" i="9" s="1"/>
  <c r="H51" i="9"/>
  <c r="F51" i="9" s="1"/>
  <c r="J51" i="9" s="1"/>
  <c r="H37" i="9"/>
  <c r="F37" i="9" s="1"/>
  <c r="J37" i="9" s="1"/>
  <c r="H50" i="9"/>
  <c r="F50" i="9" s="1"/>
  <c r="J50" i="9" s="1"/>
  <c r="H52" i="9"/>
  <c r="F52" i="9" s="1"/>
  <c r="J52" i="9" s="1"/>
  <c r="H45" i="9" l="1"/>
  <c r="F45" i="9" s="1"/>
  <c r="J45" i="9" s="1"/>
  <c r="H53" i="9"/>
  <c r="F53" i="9" s="1"/>
  <c r="J53" i="9" s="1"/>
  <c r="H44" i="9"/>
  <c r="F44" i="9" s="1"/>
  <c r="J44" i="9" s="1"/>
  <c r="G53" i="9"/>
  <c r="E53" i="9" s="1"/>
  <c r="I53" i="9" s="1"/>
  <c r="G16" i="9"/>
  <c r="E16" i="9" s="1"/>
  <c r="I16" i="9" s="1"/>
  <c r="G45" i="9"/>
  <c r="E45" i="9" s="1"/>
  <c r="I45" i="9" s="1"/>
  <c r="H17" i="9"/>
  <c r="F17" i="9" s="1"/>
  <c r="J17" i="9" s="1"/>
  <c r="G49" i="9"/>
  <c r="E49" i="9" s="1"/>
  <c r="I49" i="9" s="1"/>
  <c r="G14" i="9"/>
  <c r="E14" i="9" s="1"/>
  <c r="I14" i="9" s="1"/>
  <c r="G20" i="9"/>
  <c r="E20" i="9" s="1"/>
  <c r="I20" i="9" s="1"/>
  <c r="G8" i="9"/>
  <c r="E8" i="9" s="1"/>
  <c r="I8" i="9" s="1"/>
  <c r="G47" i="9"/>
  <c r="E47" i="9" s="1"/>
  <c r="I47" i="9" s="1"/>
  <c r="H19" i="9"/>
  <c r="F19" i="9" s="1"/>
  <c r="J19" i="9" s="1"/>
  <c r="F7" i="9"/>
  <c r="J7" i="9" s="1"/>
  <c r="G46" i="9"/>
  <c r="E46" i="9" s="1"/>
  <c r="I46" i="9" s="1"/>
  <c r="H38" i="9"/>
  <c r="F38" i="9" s="1"/>
  <c r="J38" i="9" s="1"/>
  <c r="H43" i="9"/>
  <c r="F43" i="9" s="1"/>
  <c r="J43" i="9" s="1"/>
  <c r="H41" i="9"/>
  <c r="F41" i="9" s="1"/>
  <c r="J41" i="9" s="1"/>
  <c r="H40" i="9"/>
  <c r="F40" i="9" s="1"/>
  <c r="J40" i="9" s="1"/>
  <c r="H13" i="9"/>
  <c r="F13" i="9" s="1"/>
  <c r="J13" i="9" s="1"/>
  <c r="G44" i="9"/>
  <c r="E44" i="9" s="1"/>
  <c r="I44" i="9" s="1"/>
  <c r="H11" i="9"/>
  <c r="F11" i="9" s="1"/>
  <c r="J11" i="9" s="1"/>
  <c r="G50" i="9"/>
  <c r="E50" i="9" s="1"/>
  <c r="I50" i="9" s="1"/>
  <c r="G9" i="9"/>
  <c r="E9" i="9" s="1"/>
  <c r="I9" i="9" s="1"/>
  <c r="G23" i="9"/>
  <c r="E23" i="9" s="1"/>
  <c r="I23" i="9" s="1"/>
  <c r="G17" i="9"/>
  <c r="E17" i="9" s="1"/>
  <c r="I17" i="9" s="1"/>
  <c r="H9" i="9"/>
  <c r="F9" i="9" s="1"/>
  <c r="J9" i="9" s="1"/>
  <c r="G43" i="9"/>
  <c r="E43" i="9" s="1"/>
  <c r="I43" i="9" s="1"/>
  <c r="H16" i="9"/>
  <c r="F16" i="9" s="1"/>
  <c r="J16" i="9" s="1"/>
  <c r="H8" i="9"/>
  <c r="F8" i="9" s="1"/>
  <c r="J8" i="9" s="1"/>
  <c r="H46" i="9"/>
  <c r="F46" i="9" s="1"/>
  <c r="J46" i="9" s="1"/>
  <c r="H39" i="9"/>
  <c r="F39" i="9" s="1"/>
  <c r="J39" i="9" s="1"/>
  <c r="H49" i="9"/>
  <c r="F49" i="9" s="1"/>
  <c r="J49" i="9" s="1"/>
  <c r="H47" i="9"/>
  <c r="F47" i="9" s="1"/>
  <c r="J47" i="9" s="1"/>
  <c r="H22" i="9"/>
  <c r="F22" i="9" s="1"/>
  <c r="J22" i="9" s="1"/>
  <c r="G41" i="9"/>
  <c r="E41" i="9" s="1"/>
  <c r="I41" i="9" s="1"/>
  <c r="G19" i="9"/>
  <c r="E19" i="9" s="1"/>
  <c r="I19" i="9" s="1"/>
  <c r="G10" i="9"/>
  <c r="E10" i="9" s="1"/>
  <c r="I10" i="9" s="1"/>
  <c r="H20" i="9"/>
  <c r="F20" i="9" s="1"/>
  <c r="J20" i="9" s="1"/>
  <c r="G15" i="9"/>
  <c r="E15" i="9" s="1"/>
  <c r="I15" i="9" s="1"/>
  <c r="G40" i="9"/>
  <c r="E40" i="9" s="1"/>
  <c r="I40" i="9" s="1"/>
  <c r="H23" i="9"/>
  <c r="F23" i="9" s="1"/>
  <c r="J23" i="9" s="1"/>
  <c r="H14" i="9"/>
  <c r="F14" i="9" s="1"/>
  <c r="J14" i="9" s="1"/>
</calcChain>
</file>

<file path=xl/sharedStrings.xml><?xml version="1.0" encoding="utf-8"?>
<sst xmlns="http://schemas.openxmlformats.org/spreadsheetml/2006/main" count="159" uniqueCount="82">
  <si>
    <t>T5</t>
  </si>
  <si>
    <t>T4</t>
  </si>
  <si>
    <t>T3</t>
  </si>
  <si>
    <t>T1</t>
  </si>
  <si>
    <t>T2</t>
  </si>
  <si>
    <t>C6</t>
  </si>
  <si>
    <t>Upper</t>
  </si>
  <si>
    <t>Lower</t>
  </si>
  <si>
    <t>C5</t>
  </si>
  <si>
    <t>C4</t>
  </si>
  <si>
    <t>C3</t>
  </si>
  <si>
    <t>C1/C2</t>
  </si>
  <si>
    <t>Mid</t>
  </si>
  <si>
    <t>B1-4</t>
  </si>
  <si>
    <t>N1</t>
  </si>
  <si>
    <t>N2_1</t>
  </si>
  <si>
    <t>N2_2</t>
  </si>
  <si>
    <t>N2_3</t>
  </si>
  <si>
    <t>N2_4</t>
  </si>
  <si>
    <t>N2_5</t>
  </si>
  <si>
    <t>Centre column tiles</t>
  </si>
  <si>
    <t>R</t>
  </si>
  <si>
    <t>Z</t>
  </si>
  <si>
    <t>Tile coordinate shifts</t>
  </si>
  <si>
    <t>Shift</t>
  </si>
  <si>
    <t>Added shifts</t>
  </si>
  <si>
    <t>Link to reference documentation</t>
  </si>
  <si>
    <t>CD/MU/03356</t>
  </si>
  <si>
    <t>dZ(end_plate sag)</t>
  </si>
  <si>
    <t>Survey data from Martin Harte</t>
  </si>
  <si>
    <t>R(end plate sag)</t>
  </si>
  <si>
    <t>Take the displacement to be a maximum at the location of the D1 mounting</t>
  </si>
  <si>
    <t>R(outer cylinder)</t>
  </si>
  <si>
    <t>CATIA</t>
  </si>
  <si>
    <t>Scale factor</t>
  </si>
  <si>
    <t>MAST-U requested tile locations</t>
  </si>
  <si>
    <t>AJ Thornton</t>
  </si>
  <si>
    <t xml:space="preserve">This document aims to summarise the location of the tiles in MAST-U based on the design request and subsequent shifts during installation. </t>
  </si>
  <si>
    <t>The document does not presently include and surveyed final positions of the in-vessel components.</t>
  </si>
  <si>
    <t>The assumption in this document is that the shifts are toroidally symmetric, though there has been some variation of the position observed 
toroidally which is to be documented in a subsequent version of this document.</t>
  </si>
  <si>
    <t>The relevant shifts have been determined using the coil shifts defined in CD/MU/04783, which are summarised below</t>
  </si>
  <si>
    <t>1. There is a 6 mm downward shift of the centre column, as as such all tiles attached to this structure will be shifted</t>
  </si>
  <si>
    <t>Git repository for tile location code</t>
  </si>
  <si>
    <t>tile_data.pro</t>
  </si>
  <si>
    <t>Git repository for function to convert machine description into R,Z coordinates (used by tile_data.pro)</t>
  </si>
  <si>
    <t>wall_to_machine.pro</t>
  </si>
  <si>
    <t>This was performed using an database call to the machine description database using the routines listed below on 23/08/17. The routines generate a text file with the position in that is then imported into Excel. (to access copy and paste the link into a browser)</t>
  </si>
  <si>
    <t>Links</t>
  </si>
  <si>
    <t>CD/MU/04783</t>
  </si>
  <si>
    <t xml:space="preserve">Requested </t>
  </si>
  <si>
    <t>Nose tiles</t>
  </si>
  <si>
    <t>Divertor tiles</t>
  </si>
  <si>
    <t>dz_cassette_upper</t>
  </si>
  <si>
    <t>dz_cassette_lower</t>
  </si>
  <si>
    <t>CD/MU/03355</t>
  </si>
  <si>
    <t>Change in location</t>
  </si>
  <si>
    <t>dR</t>
  </si>
  <si>
    <t>dZ</t>
  </si>
  <si>
    <t>Shifted location</t>
  </si>
  <si>
    <t>Z(outer cylinder)</t>
  </si>
  <si>
    <t>Taken as the lower edge of the T4 tile</t>
  </si>
  <si>
    <t>Angle at vessel wall to centre displaced due to end plate sag</t>
  </si>
  <si>
    <t>2. The cassette locations have been shifted downwards to accommodate the P4 and P5 tails</t>
  </si>
  <si>
    <t>3. The T4 and T5 tiles are mounted on the endplate which is rotated about the end plate outer vessel flange. The angle is set by the centre
deflection and the radius of the outer vessel</t>
  </si>
  <si>
    <t>Length T1-T3 along tile</t>
  </si>
  <si>
    <t>Change in angle</t>
  </si>
  <si>
    <t>Scaled for plot</t>
  </si>
  <si>
    <t>4. The T1-T3 tiles are shifted due to the downward displacement of the centre column and the sag of the end plate, which varies linearly with radius</t>
  </si>
  <si>
    <t>To adjust the tile positions;</t>
  </si>
  <si>
    <t>Centre column and nose/baffle tiles: these are down shifted by the shift on the centre column and cassettes respectively</t>
  </si>
  <si>
    <t>T4 and T5: these are attached to the end plate, which moves from horizontal to sloping down at a fixed angle. These tiles have been rotated 
by the fixed angle, with the origin at the outer vesssel radius and T4 lower edge.</t>
  </si>
  <si>
    <t>T1-T3: these tiles are rotated due to the larger down shift in the centre column than the T3 tile (endplate sag) - the angle is calculated and the
centre of rotation is taken as the corner of the T1 tile nearest to midplane, facing the plasma. The vertical centre column shift is added to the
location of the origin of rotation.</t>
  </si>
  <si>
    <t>Theta(end plate sag) (theta_H)</t>
  </si>
  <si>
    <t>dR of sloping region (b)</t>
  </si>
  <si>
    <t>dZ of sloping tile (a)</t>
  </si>
  <si>
    <t>Angle at T1/CC join (theta_t1_before)</t>
  </si>
  <si>
    <t>Length of T1-T3 when shifted (c )</t>
  </si>
  <si>
    <t>Angle at T1/CC join when shifted (theta_t1)</t>
  </si>
  <si>
    <t>theta_cc</t>
  </si>
  <si>
    <t>Use the Shifted location column for the adjusted coil location</t>
  </si>
  <si>
    <t>Location of the top of the T1 tile carrier (in the middle)</t>
  </si>
  <si>
    <t>Location of the bottom of the T3 tile carrier (in the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</si>
</sst>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16" fillId="0" borderId="0" xfId="0" applyFont="1"/>
    <xf numFmtId="0" fontId="16" fillId="0" borderId="10" xfId="0" applyFont="1" applyBorder="1"/>
    <xf numFmtId="0" fontId="16" fillId="0" borderId="11" xfId="0" applyFont="1" applyBorder="1"/>
    <xf numFmtId="0" fontId="0" fillId="0" borderId="12" xfId="0" applyBorder="1"/>
    <xf numFmtId="0" fontId="0" fillId="0" borderId="13" xfId="0" applyBorder="1"/>
    <xf numFmtId="0" fontId="0" fillId="0" borderId="10" xfId="0" applyBorder="1"/>
    <xf numFmtId="0" fontId="18" fillId="0" borderId="11" xfId="42" applyBorder="1"/>
    <xf numFmtId="0" fontId="18" fillId="0" borderId="0" xfId="42"/>
    <xf numFmtId="0" fontId="0" fillId="0" borderId="11" xfId="0" applyBorder="1"/>
    <xf numFmtId="0" fontId="0" fillId="0" borderId="10" xfId="0" applyNumberFormat="1" applyBorder="1"/>
    <xf numFmtId="0" fontId="0" fillId="0" borderId="10" xfId="0" applyFill="1" applyBorder="1"/>
    <xf numFmtId="0" fontId="0" fillId="0" borderId="0" xfId="0" applyAlignment="1">
      <alignment wrapText="1"/>
    </xf>
    <xf numFmtId="0" fontId="0" fillId="0" borderId="10" xfId="0" applyFont="1" applyBorder="1"/>
    <xf numFmtId="0" fontId="16" fillId="33" borderId="0" xfId="0" applyFont="1" applyFill="1"/>
    <xf numFmtId="0" fontId="0" fillId="33" borderId="0" xfId="0" applyFill="1"/>
    <xf numFmtId="0" fontId="0" fillId="0" borderId="13" xfId="0" applyFill="1" applyBorder="1"/>
    <xf numFmtId="0" fontId="19" fillId="0" borderId="0" xfId="0" applyFont="1"/>
    <xf numFmtId="0" fontId="16" fillId="0" borderId="0" xfId="0" applyFont="1" applyAlignment="1">
      <alignment horizontal="center"/>
    </xf>
    <xf numFmtId="0" fontId="16"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3.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273974732557977"/>
          <c:y val="7.330904958625345E-2"/>
          <c:w val="0.30730255718366473"/>
          <c:h val="0.89953171289247857"/>
        </c:manualLayout>
      </c:layout>
      <c:scatterChart>
        <c:scatterStyle val="lineMarker"/>
        <c:varyColors val="0"/>
        <c:ser>
          <c:idx val="0"/>
          <c:order val="0"/>
          <c:spPr>
            <a:ln w="19050" cap="rnd">
              <a:solidFill>
                <a:schemeClr val="accent1"/>
              </a:solidFill>
              <a:round/>
            </a:ln>
            <a:effectLst/>
          </c:spPr>
          <c:marker>
            <c:symbol val="none"/>
          </c:marker>
          <c:xVal>
            <c:numRef>
              <c:f>'Tile locations'!$C$7:$C$65</c:f>
              <c:numCache>
                <c:formatCode>General</c:formatCode>
                <c:ptCount val="59"/>
                <c:pt idx="0">
                  <c:v>0.50124800000000003</c:v>
                </c:pt>
                <c:pt idx="1">
                  <c:v>0.53624799999999995</c:v>
                </c:pt>
                <c:pt idx="2">
                  <c:v>0.33224799999999999</c:v>
                </c:pt>
                <c:pt idx="3">
                  <c:v>0.29724800000000001</c:v>
                </c:pt>
                <c:pt idx="4">
                  <c:v>0.50124800000000003</c:v>
                </c:pt>
                <c:pt idx="6">
                  <c:v>0.84926299999999999</c:v>
                </c:pt>
                <c:pt idx="7">
                  <c:v>0.90326300000000004</c:v>
                </c:pt>
                <c:pt idx="8">
                  <c:v>0.52926300000000004</c:v>
                </c:pt>
                <c:pt idx="9">
                  <c:v>0.47526299999999999</c:v>
                </c:pt>
                <c:pt idx="10">
                  <c:v>0.84926299999999999</c:v>
                </c:pt>
                <c:pt idx="12">
                  <c:v>1.03677</c:v>
                </c:pt>
                <c:pt idx="13">
                  <c:v>1.08734</c:v>
                </c:pt>
                <c:pt idx="14">
                  <c:v>0.90134499999999995</c:v>
                </c:pt>
                <c:pt idx="15">
                  <c:v>0.85077000000000003</c:v>
                </c:pt>
                <c:pt idx="16">
                  <c:v>1.03677</c:v>
                </c:pt>
                <c:pt idx="18">
                  <c:v>1.0601700000000001</c:v>
                </c:pt>
                <c:pt idx="19">
                  <c:v>1.40476</c:v>
                </c:pt>
                <c:pt idx="20">
                  <c:v>1.40476</c:v>
                </c:pt>
                <c:pt idx="21">
                  <c:v>1.0601700000000001</c:v>
                </c:pt>
                <c:pt idx="22">
                  <c:v>1.0601700000000001</c:v>
                </c:pt>
                <c:pt idx="24">
                  <c:v>1.34937</c:v>
                </c:pt>
                <c:pt idx="25">
                  <c:v>1.4048700000000001</c:v>
                </c:pt>
                <c:pt idx="26">
                  <c:v>1.78772</c:v>
                </c:pt>
                <c:pt idx="27">
                  <c:v>1.7322200000000001</c:v>
                </c:pt>
                <c:pt idx="28">
                  <c:v>1.34937</c:v>
                </c:pt>
                <c:pt idx="30">
                  <c:v>0.29724800000000001</c:v>
                </c:pt>
                <c:pt idx="31">
                  <c:v>0.33224799999999999</c:v>
                </c:pt>
                <c:pt idx="32">
                  <c:v>0.53624799999999995</c:v>
                </c:pt>
                <c:pt idx="33">
                  <c:v>0.50124800000000003</c:v>
                </c:pt>
                <c:pt idx="34">
                  <c:v>0.29724800000000001</c:v>
                </c:pt>
                <c:pt idx="36">
                  <c:v>0.47526299999999999</c:v>
                </c:pt>
                <c:pt idx="37">
                  <c:v>0.52926300000000004</c:v>
                </c:pt>
                <c:pt idx="38">
                  <c:v>0.90326300000000004</c:v>
                </c:pt>
                <c:pt idx="39">
                  <c:v>0.84926299999999999</c:v>
                </c:pt>
                <c:pt idx="40">
                  <c:v>0.47526299999999999</c:v>
                </c:pt>
                <c:pt idx="42">
                  <c:v>0.85077000000000003</c:v>
                </c:pt>
                <c:pt idx="43">
                  <c:v>0.90134499999999995</c:v>
                </c:pt>
                <c:pt idx="44">
                  <c:v>1.08734</c:v>
                </c:pt>
                <c:pt idx="45">
                  <c:v>1.03677</c:v>
                </c:pt>
                <c:pt idx="46">
                  <c:v>0.85077000000000003</c:v>
                </c:pt>
                <c:pt idx="48">
                  <c:v>1.0601700000000001</c:v>
                </c:pt>
                <c:pt idx="49">
                  <c:v>1.40476</c:v>
                </c:pt>
                <c:pt idx="50">
                  <c:v>1.40476</c:v>
                </c:pt>
                <c:pt idx="51">
                  <c:v>1.0601700000000001</c:v>
                </c:pt>
                <c:pt idx="52">
                  <c:v>1.0601700000000001</c:v>
                </c:pt>
                <c:pt idx="54">
                  <c:v>1.7322200000000001</c:v>
                </c:pt>
                <c:pt idx="55">
                  <c:v>1.78772</c:v>
                </c:pt>
                <c:pt idx="56">
                  <c:v>1.4048700000000001</c:v>
                </c:pt>
                <c:pt idx="57">
                  <c:v>1.34937</c:v>
                </c:pt>
                <c:pt idx="58">
                  <c:v>1.7322200000000001</c:v>
                </c:pt>
              </c:numCache>
            </c:numRef>
          </c:xVal>
          <c:yVal>
            <c:numRef>
              <c:f>'Tile locations'!$D$7:$D$65</c:f>
              <c:numCache>
                <c:formatCode>General</c:formatCode>
                <c:ptCount val="59"/>
                <c:pt idx="0">
                  <c:v>-1.5040899999999999</c:v>
                </c:pt>
                <c:pt idx="1">
                  <c:v>-1.5040899999999999</c:v>
                </c:pt>
                <c:pt idx="2">
                  <c:v>-1.3030900000000001</c:v>
                </c:pt>
                <c:pt idx="3">
                  <c:v>-1.3030900000000001</c:v>
                </c:pt>
                <c:pt idx="4">
                  <c:v>-1.5040899999999999</c:v>
                </c:pt>
                <c:pt idx="6">
                  <c:v>-1.8791500000000001</c:v>
                </c:pt>
                <c:pt idx="7">
                  <c:v>-1.8791500000000001</c:v>
                </c:pt>
                <c:pt idx="8">
                  <c:v>-1.5040899999999999</c:v>
                </c:pt>
                <c:pt idx="9">
                  <c:v>-1.5040899999999999</c:v>
                </c:pt>
                <c:pt idx="10">
                  <c:v>-1.8791500000000001</c:v>
                </c:pt>
                <c:pt idx="12">
                  <c:v>-2.0628000000000002</c:v>
                </c:pt>
                <c:pt idx="13">
                  <c:v>-2.0628000000000002</c:v>
                </c:pt>
                <c:pt idx="14">
                  <c:v>-1.8791500000000001</c:v>
                </c:pt>
                <c:pt idx="15">
                  <c:v>-1.8791500000000001</c:v>
                </c:pt>
                <c:pt idx="16">
                  <c:v>-2.0628000000000002</c:v>
                </c:pt>
                <c:pt idx="18">
                  <c:v>-2.1</c:v>
                </c:pt>
                <c:pt idx="19">
                  <c:v>-2.1</c:v>
                </c:pt>
                <c:pt idx="20">
                  <c:v>-2.0628000000000002</c:v>
                </c:pt>
                <c:pt idx="21">
                  <c:v>-2.0628000000000002</c:v>
                </c:pt>
                <c:pt idx="22">
                  <c:v>-2.1</c:v>
                </c:pt>
                <c:pt idx="24">
                  <c:v>-2.0628000000000002</c:v>
                </c:pt>
                <c:pt idx="25">
                  <c:v>-2.0628000000000002</c:v>
                </c:pt>
                <c:pt idx="26">
                  <c:v>-1.68</c:v>
                </c:pt>
                <c:pt idx="27">
                  <c:v>-1.68</c:v>
                </c:pt>
                <c:pt idx="28">
                  <c:v>-2.0628000000000002</c:v>
                </c:pt>
                <c:pt idx="30">
                  <c:v>1.3030900000000001</c:v>
                </c:pt>
                <c:pt idx="31">
                  <c:v>1.3030900000000001</c:v>
                </c:pt>
                <c:pt idx="32">
                  <c:v>1.5040899999999999</c:v>
                </c:pt>
                <c:pt idx="33">
                  <c:v>1.5040899999999999</c:v>
                </c:pt>
                <c:pt idx="34">
                  <c:v>1.3030900000000001</c:v>
                </c:pt>
                <c:pt idx="36">
                  <c:v>1.5040899999999999</c:v>
                </c:pt>
                <c:pt idx="37">
                  <c:v>1.5040899999999999</c:v>
                </c:pt>
                <c:pt idx="38">
                  <c:v>1.8791500000000001</c:v>
                </c:pt>
                <c:pt idx="39">
                  <c:v>1.8791500000000001</c:v>
                </c:pt>
                <c:pt idx="40">
                  <c:v>1.5040899999999999</c:v>
                </c:pt>
                <c:pt idx="42">
                  <c:v>1.8791500000000001</c:v>
                </c:pt>
                <c:pt idx="43">
                  <c:v>1.8791500000000001</c:v>
                </c:pt>
                <c:pt idx="44">
                  <c:v>2.0628000000000002</c:v>
                </c:pt>
                <c:pt idx="45">
                  <c:v>2.0628000000000002</c:v>
                </c:pt>
                <c:pt idx="46">
                  <c:v>1.8791500000000001</c:v>
                </c:pt>
                <c:pt idx="48">
                  <c:v>2.0628000000000002</c:v>
                </c:pt>
                <c:pt idx="49">
                  <c:v>2.0628000000000002</c:v>
                </c:pt>
                <c:pt idx="50">
                  <c:v>2.1</c:v>
                </c:pt>
                <c:pt idx="51">
                  <c:v>2.1</c:v>
                </c:pt>
                <c:pt idx="52">
                  <c:v>2.0628000000000002</c:v>
                </c:pt>
                <c:pt idx="54">
                  <c:v>1.68</c:v>
                </c:pt>
                <c:pt idx="55">
                  <c:v>1.68</c:v>
                </c:pt>
                <c:pt idx="56">
                  <c:v>2.0628000000000002</c:v>
                </c:pt>
                <c:pt idx="57">
                  <c:v>2.0628000000000002</c:v>
                </c:pt>
                <c:pt idx="58">
                  <c:v>1.68</c:v>
                </c:pt>
              </c:numCache>
            </c:numRef>
          </c:yVal>
          <c:smooth val="0"/>
          <c:extLst>
            <c:ext xmlns:c16="http://schemas.microsoft.com/office/drawing/2014/chart" uri="{C3380CC4-5D6E-409C-BE32-E72D297353CC}">
              <c16:uniqueId val="{00000000-4233-475F-905A-C5FDC7C6B1D2}"/>
            </c:ext>
          </c:extLst>
        </c:ser>
        <c:ser>
          <c:idx val="1"/>
          <c:order val="1"/>
          <c:spPr>
            <a:ln w="19050" cap="rnd">
              <a:solidFill>
                <a:schemeClr val="accent1"/>
              </a:solidFill>
              <a:round/>
            </a:ln>
            <a:effectLst/>
          </c:spPr>
          <c:marker>
            <c:symbol val="none"/>
          </c:marker>
          <c:xVal>
            <c:numRef>
              <c:f>'Tile locations'!$N$7:$N$59</c:f>
              <c:numCache>
                <c:formatCode>General</c:formatCode>
                <c:ptCount val="53"/>
                <c:pt idx="0">
                  <c:v>0.24924299999999999</c:v>
                </c:pt>
                <c:pt idx="1">
                  <c:v>0.260743</c:v>
                </c:pt>
                <c:pt idx="2">
                  <c:v>0.260743</c:v>
                </c:pt>
                <c:pt idx="3">
                  <c:v>0.24924299999999999</c:v>
                </c:pt>
                <c:pt idx="4">
                  <c:v>0.24924299999999999</c:v>
                </c:pt>
                <c:pt idx="6">
                  <c:v>0.25966699999999998</c:v>
                </c:pt>
                <c:pt idx="7">
                  <c:v>0.27116699999999999</c:v>
                </c:pt>
                <c:pt idx="8">
                  <c:v>0.26097900000000002</c:v>
                </c:pt>
                <c:pt idx="9">
                  <c:v>0.24947900000000001</c:v>
                </c:pt>
                <c:pt idx="10">
                  <c:v>0.25966699999999998</c:v>
                </c:pt>
                <c:pt idx="12">
                  <c:v>0.28772500000000001</c:v>
                </c:pt>
                <c:pt idx="13">
                  <c:v>0.30472500000000002</c:v>
                </c:pt>
                <c:pt idx="14">
                  <c:v>0.26872499999999999</c:v>
                </c:pt>
                <c:pt idx="15">
                  <c:v>0.25172499999999998</c:v>
                </c:pt>
                <c:pt idx="16">
                  <c:v>0.28772500000000001</c:v>
                </c:pt>
                <c:pt idx="18">
                  <c:v>0.31644899999999998</c:v>
                </c:pt>
                <c:pt idx="19">
                  <c:v>0.334449</c:v>
                </c:pt>
                <c:pt idx="20">
                  <c:v>0.30304599999999998</c:v>
                </c:pt>
                <c:pt idx="21">
                  <c:v>0.28504600000000002</c:v>
                </c:pt>
                <c:pt idx="22">
                  <c:v>0.31644899999999998</c:v>
                </c:pt>
                <c:pt idx="24">
                  <c:v>0.29735299999999998</c:v>
                </c:pt>
                <c:pt idx="25">
                  <c:v>0.33235300000000001</c:v>
                </c:pt>
                <c:pt idx="26">
                  <c:v>0.33235300000000001</c:v>
                </c:pt>
                <c:pt idx="27">
                  <c:v>0.29735299999999998</c:v>
                </c:pt>
                <c:pt idx="28">
                  <c:v>0.29735299999999998</c:v>
                </c:pt>
                <c:pt idx="30">
                  <c:v>0.24947900000000001</c:v>
                </c:pt>
                <c:pt idx="31">
                  <c:v>0.26097900000000002</c:v>
                </c:pt>
                <c:pt idx="32">
                  <c:v>0.27116699999999999</c:v>
                </c:pt>
                <c:pt idx="33">
                  <c:v>0.25966699999999998</c:v>
                </c:pt>
                <c:pt idx="34">
                  <c:v>0.24947900000000001</c:v>
                </c:pt>
                <c:pt idx="36">
                  <c:v>0.25172499999999998</c:v>
                </c:pt>
                <c:pt idx="37">
                  <c:v>0.26872499999999999</c:v>
                </c:pt>
                <c:pt idx="38">
                  <c:v>0.30472500000000002</c:v>
                </c:pt>
                <c:pt idx="39">
                  <c:v>0.28772500000000001</c:v>
                </c:pt>
                <c:pt idx="40">
                  <c:v>0.25172499999999998</c:v>
                </c:pt>
                <c:pt idx="42">
                  <c:v>0.28504600000000002</c:v>
                </c:pt>
                <c:pt idx="43">
                  <c:v>0.30304599999999998</c:v>
                </c:pt>
                <c:pt idx="44">
                  <c:v>0.334449</c:v>
                </c:pt>
                <c:pt idx="45">
                  <c:v>0.31644899999999998</c:v>
                </c:pt>
                <c:pt idx="46">
                  <c:v>0.28504600000000002</c:v>
                </c:pt>
                <c:pt idx="48">
                  <c:v>0.29735299999999998</c:v>
                </c:pt>
                <c:pt idx="49">
                  <c:v>0.33235300000000001</c:v>
                </c:pt>
                <c:pt idx="50">
                  <c:v>0.33235300000000001</c:v>
                </c:pt>
                <c:pt idx="51">
                  <c:v>0.29735299999999998</c:v>
                </c:pt>
                <c:pt idx="52">
                  <c:v>0.29735299999999998</c:v>
                </c:pt>
              </c:numCache>
            </c:numRef>
          </c:xVal>
          <c:yVal>
            <c:numRef>
              <c:f>'Tile locations'!$O$7:$O$59</c:f>
              <c:numCache>
                <c:formatCode>General</c:formatCode>
                <c:ptCount val="53"/>
                <c:pt idx="0">
                  <c:v>-0.503</c:v>
                </c:pt>
                <c:pt idx="1">
                  <c:v>-0.503</c:v>
                </c:pt>
                <c:pt idx="2">
                  <c:v>0.503</c:v>
                </c:pt>
                <c:pt idx="3">
                  <c:v>0.503</c:v>
                </c:pt>
                <c:pt idx="4">
                  <c:v>-0.503</c:v>
                </c:pt>
                <c:pt idx="6">
                  <c:v>-0.57099999999999995</c:v>
                </c:pt>
                <c:pt idx="7">
                  <c:v>-0.57099999999999995</c:v>
                </c:pt>
                <c:pt idx="8">
                  <c:v>-0.503</c:v>
                </c:pt>
                <c:pt idx="9">
                  <c:v>-0.503</c:v>
                </c:pt>
                <c:pt idx="10">
                  <c:v>-0.57099999999999995</c:v>
                </c:pt>
                <c:pt idx="12">
                  <c:v>-0.85350000000000004</c:v>
                </c:pt>
                <c:pt idx="13">
                  <c:v>-0.85350000000000004</c:v>
                </c:pt>
                <c:pt idx="14">
                  <c:v>-0.57099999999999995</c:v>
                </c:pt>
                <c:pt idx="15">
                  <c:v>-0.57099999999999995</c:v>
                </c:pt>
                <c:pt idx="16">
                  <c:v>-0.85350000000000004</c:v>
                </c:pt>
                <c:pt idx="18">
                  <c:v>-1.1000000000000001</c:v>
                </c:pt>
                <c:pt idx="19">
                  <c:v>-1.1000000000000001</c:v>
                </c:pt>
                <c:pt idx="20">
                  <c:v>-0.85350000000000004</c:v>
                </c:pt>
                <c:pt idx="21">
                  <c:v>-0.85350000000000004</c:v>
                </c:pt>
                <c:pt idx="22">
                  <c:v>-1.1000000000000001</c:v>
                </c:pt>
                <c:pt idx="24">
                  <c:v>-1.30305</c:v>
                </c:pt>
                <c:pt idx="25">
                  <c:v>-1.30305</c:v>
                </c:pt>
                <c:pt idx="26">
                  <c:v>-1.1000000000000001</c:v>
                </c:pt>
                <c:pt idx="27">
                  <c:v>-1.1000000000000001</c:v>
                </c:pt>
                <c:pt idx="28">
                  <c:v>-1.30305</c:v>
                </c:pt>
                <c:pt idx="30">
                  <c:v>0.503</c:v>
                </c:pt>
                <c:pt idx="31">
                  <c:v>0.503</c:v>
                </c:pt>
                <c:pt idx="32">
                  <c:v>0.57099999999999995</c:v>
                </c:pt>
                <c:pt idx="33">
                  <c:v>0.57099999999999995</c:v>
                </c:pt>
                <c:pt idx="34">
                  <c:v>0.503</c:v>
                </c:pt>
                <c:pt idx="36">
                  <c:v>0.57099999999999995</c:v>
                </c:pt>
                <c:pt idx="37">
                  <c:v>0.57099999999999995</c:v>
                </c:pt>
                <c:pt idx="38">
                  <c:v>0.85350000000000004</c:v>
                </c:pt>
                <c:pt idx="39">
                  <c:v>0.85350000000000004</c:v>
                </c:pt>
                <c:pt idx="40">
                  <c:v>0.57099999999999995</c:v>
                </c:pt>
                <c:pt idx="42">
                  <c:v>0.85350000000000004</c:v>
                </c:pt>
                <c:pt idx="43">
                  <c:v>0.85350000000000004</c:v>
                </c:pt>
                <c:pt idx="44">
                  <c:v>1.1000000000000001</c:v>
                </c:pt>
                <c:pt idx="45">
                  <c:v>1.1000000000000001</c:v>
                </c:pt>
                <c:pt idx="46">
                  <c:v>0.85350000000000004</c:v>
                </c:pt>
                <c:pt idx="48">
                  <c:v>1.1000000000000001</c:v>
                </c:pt>
                <c:pt idx="49">
                  <c:v>1.1000000000000001</c:v>
                </c:pt>
                <c:pt idx="50">
                  <c:v>1.30305</c:v>
                </c:pt>
                <c:pt idx="51">
                  <c:v>1.30305</c:v>
                </c:pt>
                <c:pt idx="52">
                  <c:v>1.1000000000000001</c:v>
                </c:pt>
              </c:numCache>
            </c:numRef>
          </c:yVal>
          <c:smooth val="0"/>
          <c:extLst>
            <c:ext xmlns:c16="http://schemas.microsoft.com/office/drawing/2014/chart" uri="{C3380CC4-5D6E-409C-BE32-E72D297353CC}">
              <c16:uniqueId val="{00000001-4233-475F-905A-C5FDC7C6B1D2}"/>
            </c:ext>
          </c:extLst>
        </c:ser>
        <c:ser>
          <c:idx val="2"/>
          <c:order val="2"/>
          <c:spPr>
            <a:ln w="19050" cap="rnd">
              <a:solidFill>
                <a:schemeClr val="accent1"/>
              </a:solidFill>
              <a:round/>
            </a:ln>
            <a:effectLst/>
          </c:spPr>
          <c:marker>
            <c:symbol val="none"/>
          </c:marker>
          <c:xVal>
            <c:numRef>
              <c:f>'Tile locations'!$Y$7:$Y$89</c:f>
              <c:numCache>
                <c:formatCode>General</c:formatCode>
                <c:ptCount val="83"/>
                <c:pt idx="0">
                  <c:v>0.90541000000000005</c:v>
                </c:pt>
                <c:pt idx="1">
                  <c:v>1.5639400000000001</c:v>
                </c:pt>
                <c:pt idx="2">
                  <c:v>1.5639400000000001</c:v>
                </c:pt>
                <c:pt idx="3">
                  <c:v>0.90541000000000005</c:v>
                </c:pt>
                <c:pt idx="4">
                  <c:v>0.90541000000000005</c:v>
                </c:pt>
                <c:pt idx="6">
                  <c:v>0.90020500000000003</c:v>
                </c:pt>
                <c:pt idx="7">
                  <c:v>0.93520499999999995</c:v>
                </c:pt>
                <c:pt idx="8">
                  <c:v>1.2249099999999999</c:v>
                </c:pt>
                <c:pt idx="9">
                  <c:v>1.18991</c:v>
                </c:pt>
                <c:pt idx="10">
                  <c:v>0.90020500000000003</c:v>
                </c:pt>
                <c:pt idx="12">
                  <c:v>0.85523000000000005</c:v>
                </c:pt>
                <c:pt idx="13">
                  <c:v>0.88222999999999996</c:v>
                </c:pt>
                <c:pt idx="14">
                  <c:v>0.85027699999999995</c:v>
                </c:pt>
                <c:pt idx="15">
                  <c:v>0.82327700000000004</c:v>
                </c:pt>
                <c:pt idx="16">
                  <c:v>0.85523000000000005</c:v>
                </c:pt>
                <c:pt idx="18">
                  <c:v>0.82324200000000003</c:v>
                </c:pt>
                <c:pt idx="19">
                  <c:v>0.85324199999999994</c:v>
                </c:pt>
                <c:pt idx="20">
                  <c:v>0.88467799999999996</c:v>
                </c:pt>
                <c:pt idx="21">
                  <c:v>0.85467800000000005</c:v>
                </c:pt>
                <c:pt idx="22">
                  <c:v>0.82324200000000003</c:v>
                </c:pt>
                <c:pt idx="24">
                  <c:v>0.88771</c:v>
                </c:pt>
                <c:pt idx="25">
                  <c:v>0.90420999999999996</c:v>
                </c:pt>
                <c:pt idx="26">
                  <c:v>0.87158999999999998</c:v>
                </c:pt>
                <c:pt idx="27">
                  <c:v>0.85509000000000002</c:v>
                </c:pt>
                <c:pt idx="28">
                  <c:v>0.88771</c:v>
                </c:pt>
                <c:pt idx="30">
                  <c:v>0.85495500000000002</c:v>
                </c:pt>
                <c:pt idx="31">
                  <c:v>0.88795500000000005</c:v>
                </c:pt>
                <c:pt idx="32">
                  <c:v>0.93090300000000004</c:v>
                </c:pt>
                <c:pt idx="33">
                  <c:v>0.89790300000000001</c:v>
                </c:pt>
                <c:pt idx="34">
                  <c:v>0.85495500000000002</c:v>
                </c:pt>
                <c:pt idx="36">
                  <c:v>0.82300300000000004</c:v>
                </c:pt>
                <c:pt idx="37">
                  <c:v>0.85050300000000001</c:v>
                </c:pt>
                <c:pt idx="38">
                  <c:v>0.85050300000000001</c:v>
                </c:pt>
                <c:pt idx="39">
                  <c:v>0.82300300000000004</c:v>
                </c:pt>
                <c:pt idx="40">
                  <c:v>0.82300300000000004</c:v>
                </c:pt>
                <c:pt idx="42">
                  <c:v>0.90541000000000005</c:v>
                </c:pt>
                <c:pt idx="43">
                  <c:v>1.5639400000000001</c:v>
                </c:pt>
                <c:pt idx="44">
                  <c:v>1.5639400000000001</c:v>
                </c:pt>
                <c:pt idx="45">
                  <c:v>0.90541000000000005</c:v>
                </c:pt>
                <c:pt idx="46">
                  <c:v>0.90541000000000005</c:v>
                </c:pt>
                <c:pt idx="48">
                  <c:v>1.18974</c:v>
                </c:pt>
                <c:pt idx="49">
                  <c:v>1.2247399999999999</c:v>
                </c:pt>
                <c:pt idx="50">
                  <c:v>0.93488199999999999</c:v>
                </c:pt>
                <c:pt idx="51">
                  <c:v>0.89988199999999996</c:v>
                </c:pt>
                <c:pt idx="52">
                  <c:v>1.18974</c:v>
                </c:pt>
                <c:pt idx="54">
                  <c:v>0.82327700000000004</c:v>
                </c:pt>
                <c:pt idx="55">
                  <c:v>0.85027699999999995</c:v>
                </c:pt>
                <c:pt idx="56">
                  <c:v>0.88222999999999996</c:v>
                </c:pt>
                <c:pt idx="57">
                  <c:v>0.85523000000000005</c:v>
                </c:pt>
                <c:pt idx="58">
                  <c:v>0.82327700000000004</c:v>
                </c:pt>
                <c:pt idx="60">
                  <c:v>0.85467800000000005</c:v>
                </c:pt>
                <c:pt idx="61">
                  <c:v>0.88467799999999996</c:v>
                </c:pt>
                <c:pt idx="62">
                  <c:v>0.85324199999999994</c:v>
                </c:pt>
                <c:pt idx="63">
                  <c:v>0.82324200000000003</c:v>
                </c:pt>
                <c:pt idx="64">
                  <c:v>0.85467800000000005</c:v>
                </c:pt>
                <c:pt idx="66">
                  <c:v>0.85509000000000002</c:v>
                </c:pt>
                <c:pt idx="67">
                  <c:v>0.87158999999999998</c:v>
                </c:pt>
                <c:pt idx="68">
                  <c:v>0.90420999999999996</c:v>
                </c:pt>
                <c:pt idx="69">
                  <c:v>0.88771</c:v>
                </c:pt>
                <c:pt idx="70">
                  <c:v>0.85509000000000002</c:v>
                </c:pt>
                <c:pt idx="72">
                  <c:v>0.89790300000000001</c:v>
                </c:pt>
                <c:pt idx="73">
                  <c:v>0.93090300000000004</c:v>
                </c:pt>
                <c:pt idx="74">
                  <c:v>0.88795500000000005</c:v>
                </c:pt>
                <c:pt idx="75">
                  <c:v>0.85495500000000002</c:v>
                </c:pt>
                <c:pt idx="76">
                  <c:v>0.89790300000000001</c:v>
                </c:pt>
                <c:pt idx="78">
                  <c:v>0.82300300000000004</c:v>
                </c:pt>
                <c:pt idx="79">
                  <c:v>0.85050300000000001</c:v>
                </c:pt>
                <c:pt idx="80">
                  <c:v>0.85050300000000001</c:v>
                </c:pt>
                <c:pt idx="81">
                  <c:v>0.82300300000000004</c:v>
                </c:pt>
                <c:pt idx="82">
                  <c:v>0.82300300000000004</c:v>
                </c:pt>
              </c:numCache>
            </c:numRef>
          </c:xVal>
          <c:yVal>
            <c:numRef>
              <c:f>'Tile locations'!$Z$7:$Z$89</c:f>
              <c:numCache>
                <c:formatCode>General</c:formatCode>
                <c:ptCount val="83"/>
                <c:pt idx="0">
                  <c:v>-1.59324</c:v>
                </c:pt>
                <c:pt idx="1">
                  <c:v>-1.5664899999999999</c:v>
                </c:pt>
                <c:pt idx="2">
                  <c:v>-1.55349</c:v>
                </c:pt>
                <c:pt idx="3">
                  <c:v>-1.5802400000000001</c:v>
                </c:pt>
                <c:pt idx="4">
                  <c:v>-1.59324</c:v>
                </c:pt>
                <c:pt idx="6">
                  <c:v>-1.2997099999999999</c:v>
                </c:pt>
                <c:pt idx="7">
                  <c:v>-1.2997099999999999</c:v>
                </c:pt>
                <c:pt idx="8">
                  <c:v>-1.0115000000000001</c:v>
                </c:pt>
                <c:pt idx="9">
                  <c:v>-1.0115000000000001</c:v>
                </c:pt>
                <c:pt idx="10">
                  <c:v>-1.2997099999999999</c:v>
                </c:pt>
                <c:pt idx="12">
                  <c:v>-1.56477</c:v>
                </c:pt>
                <c:pt idx="13">
                  <c:v>-1.56477</c:v>
                </c:pt>
                <c:pt idx="14">
                  <c:v>-1.50177</c:v>
                </c:pt>
                <c:pt idx="15">
                  <c:v>-1.50177</c:v>
                </c:pt>
                <c:pt idx="16">
                  <c:v>-1.56477</c:v>
                </c:pt>
                <c:pt idx="18">
                  <c:v>-1.44171</c:v>
                </c:pt>
                <c:pt idx="19">
                  <c:v>-1.44171</c:v>
                </c:pt>
                <c:pt idx="20">
                  <c:v>-1.35721</c:v>
                </c:pt>
                <c:pt idx="21">
                  <c:v>-1.35721</c:v>
                </c:pt>
                <c:pt idx="22">
                  <c:v>-1.44171</c:v>
                </c:pt>
                <c:pt idx="24">
                  <c:v>-1.58727</c:v>
                </c:pt>
                <c:pt idx="25">
                  <c:v>-1.58727</c:v>
                </c:pt>
                <c:pt idx="26">
                  <c:v>-1.56477</c:v>
                </c:pt>
                <c:pt idx="27">
                  <c:v>-1.56477</c:v>
                </c:pt>
                <c:pt idx="28">
                  <c:v>-1.58727</c:v>
                </c:pt>
                <c:pt idx="30">
                  <c:v>-1.35721</c:v>
                </c:pt>
                <c:pt idx="31">
                  <c:v>-1.35721</c:v>
                </c:pt>
                <c:pt idx="32">
                  <c:v>-1.2997099999999999</c:v>
                </c:pt>
                <c:pt idx="33">
                  <c:v>-1.2997099999999999</c:v>
                </c:pt>
                <c:pt idx="34">
                  <c:v>-1.35721</c:v>
                </c:pt>
                <c:pt idx="36">
                  <c:v>-1.50177</c:v>
                </c:pt>
                <c:pt idx="37">
                  <c:v>-1.50177</c:v>
                </c:pt>
                <c:pt idx="38">
                  <c:v>-1.44171</c:v>
                </c:pt>
                <c:pt idx="39">
                  <c:v>-1.44171</c:v>
                </c:pt>
                <c:pt idx="40">
                  <c:v>-1.50177</c:v>
                </c:pt>
                <c:pt idx="42">
                  <c:v>1.5802400000000001</c:v>
                </c:pt>
                <c:pt idx="43">
                  <c:v>1.55349</c:v>
                </c:pt>
                <c:pt idx="44">
                  <c:v>1.5664899999999999</c:v>
                </c:pt>
                <c:pt idx="45">
                  <c:v>1.59324</c:v>
                </c:pt>
                <c:pt idx="46">
                  <c:v>1.5802400000000001</c:v>
                </c:pt>
                <c:pt idx="48">
                  <c:v>1.0115000000000001</c:v>
                </c:pt>
                <c:pt idx="49">
                  <c:v>1.0115000000000001</c:v>
                </c:pt>
                <c:pt idx="50">
                  <c:v>1.2997099999999999</c:v>
                </c:pt>
                <c:pt idx="51">
                  <c:v>1.2997099999999999</c:v>
                </c:pt>
                <c:pt idx="52">
                  <c:v>1.0115000000000001</c:v>
                </c:pt>
                <c:pt idx="54">
                  <c:v>1.50177</c:v>
                </c:pt>
                <c:pt idx="55">
                  <c:v>1.50177</c:v>
                </c:pt>
                <c:pt idx="56">
                  <c:v>1.56477</c:v>
                </c:pt>
                <c:pt idx="57">
                  <c:v>1.56477</c:v>
                </c:pt>
                <c:pt idx="58">
                  <c:v>1.50177</c:v>
                </c:pt>
                <c:pt idx="60">
                  <c:v>1.35721</c:v>
                </c:pt>
                <c:pt idx="61">
                  <c:v>1.35721</c:v>
                </c:pt>
                <c:pt idx="62">
                  <c:v>1.44171</c:v>
                </c:pt>
                <c:pt idx="63">
                  <c:v>1.44171</c:v>
                </c:pt>
                <c:pt idx="64">
                  <c:v>1.35721</c:v>
                </c:pt>
                <c:pt idx="66">
                  <c:v>1.56477</c:v>
                </c:pt>
                <c:pt idx="67">
                  <c:v>1.56477</c:v>
                </c:pt>
                <c:pt idx="68">
                  <c:v>1.58727</c:v>
                </c:pt>
                <c:pt idx="69">
                  <c:v>1.58727</c:v>
                </c:pt>
                <c:pt idx="70">
                  <c:v>1.56477</c:v>
                </c:pt>
                <c:pt idx="72">
                  <c:v>1.2997099999999999</c:v>
                </c:pt>
                <c:pt idx="73">
                  <c:v>1.2997099999999999</c:v>
                </c:pt>
                <c:pt idx="74">
                  <c:v>1.35721</c:v>
                </c:pt>
                <c:pt idx="75">
                  <c:v>1.35721</c:v>
                </c:pt>
                <c:pt idx="76">
                  <c:v>1.2997099999999999</c:v>
                </c:pt>
                <c:pt idx="78">
                  <c:v>1.44171</c:v>
                </c:pt>
                <c:pt idx="79">
                  <c:v>1.44171</c:v>
                </c:pt>
                <c:pt idx="80">
                  <c:v>1.50177</c:v>
                </c:pt>
                <c:pt idx="81">
                  <c:v>1.50177</c:v>
                </c:pt>
                <c:pt idx="82">
                  <c:v>1.44171</c:v>
                </c:pt>
              </c:numCache>
            </c:numRef>
          </c:yVal>
          <c:smooth val="0"/>
          <c:extLst>
            <c:ext xmlns:c16="http://schemas.microsoft.com/office/drawing/2014/chart" uri="{C3380CC4-5D6E-409C-BE32-E72D297353CC}">
              <c16:uniqueId val="{00000002-4233-475F-905A-C5FDC7C6B1D2}"/>
            </c:ext>
          </c:extLst>
        </c:ser>
        <c:ser>
          <c:idx val="3"/>
          <c:order val="3"/>
          <c:spPr>
            <a:ln w="19050" cap="rnd">
              <a:solidFill>
                <a:srgbClr val="C00000"/>
              </a:solidFill>
              <a:round/>
            </a:ln>
            <a:effectLst/>
          </c:spPr>
          <c:marker>
            <c:symbol val="none"/>
          </c:marker>
          <c:xVal>
            <c:numRef>
              <c:f>'Tile locations'!$I$7:$I$65</c:f>
              <c:numCache>
                <c:formatCode>General</c:formatCode>
                <c:ptCount val="59"/>
                <c:pt idx="0">
                  <c:v>0.50428805570697877</c:v>
                </c:pt>
                <c:pt idx="1">
                  <c:v>0.53928746816664008</c:v>
                </c:pt>
                <c:pt idx="2">
                  <c:v>0.33160794376741742</c:v>
                </c:pt>
                <c:pt idx="3">
                  <c:v>0.29660853130775661</c:v>
                </c:pt>
                <c:pt idx="4">
                  <c:v>0.50428805570697877</c:v>
                </c:pt>
                <c:pt idx="6">
                  <c:v>0.85916948637156809</c:v>
                </c:pt>
                <c:pt idx="7">
                  <c:v>0.91316857988076017</c:v>
                </c:pt>
                <c:pt idx="8">
                  <c:v>0.53230258542290487</c:v>
                </c:pt>
                <c:pt idx="9">
                  <c:v>0.4783034919137128</c:v>
                </c:pt>
                <c:pt idx="10">
                  <c:v>0.85916948637156809</c:v>
                </c:pt>
                <c:pt idx="12">
                  <c:v>1.0500383813492074</c:v>
                </c:pt>
                <c:pt idx="13">
                  <c:v>1.1006075324373532</c:v>
                </c:pt>
                <c:pt idx="14">
                  <c:v>0.91125061207797053</c:v>
                </c:pt>
                <c:pt idx="15">
                  <c:v>0.86067646107375984</c:v>
                </c:pt>
                <c:pt idx="16">
                  <c:v>1.0500383813492074</c:v>
                </c:pt>
                <c:pt idx="18">
                  <c:v>1.06159567888205</c:v>
                </c:pt>
                <c:pt idx="19">
                  <c:v>1.4061625612679425</c:v>
                </c:pt>
                <c:pt idx="20">
                  <c:v>1.4047999330468715</c:v>
                </c:pt>
                <c:pt idx="21">
                  <c:v>1.0602330506609789</c:v>
                </c:pt>
                <c:pt idx="22">
                  <c:v>1.06159567888205</c:v>
                </c:pt>
                <c:pt idx="24">
                  <c:v>1.3494136490126443</c:v>
                </c:pt>
                <c:pt idx="25">
                  <c:v>1.4049099256672679</c:v>
                </c:pt>
                <c:pt idx="26">
                  <c:v>1.7737123573405984</c:v>
                </c:pt>
                <c:pt idx="27">
                  <c:v>1.718216080685975</c:v>
                </c:pt>
                <c:pt idx="28">
                  <c:v>1.3494136490126443</c:v>
                </c:pt>
                <c:pt idx="30">
                  <c:v>0.29810772971889504</c:v>
                </c:pt>
                <c:pt idx="31">
                  <c:v>0.33310714217855641</c:v>
                </c:pt>
                <c:pt idx="32">
                  <c:v>0.53342076873766875</c:v>
                </c:pt>
                <c:pt idx="33">
                  <c:v>0.49842135627800854</c:v>
                </c:pt>
                <c:pt idx="34">
                  <c:v>0.29810772971889504</c:v>
                </c:pt>
                <c:pt idx="36">
                  <c:v>0.47243679248474257</c:v>
                </c:pt>
                <c:pt idx="37">
                  <c:v>0.52643588599393465</c:v>
                </c:pt>
                <c:pt idx="38">
                  <c:v>0.89355733495969403</c:v>
                </c:pt>
                <c:pt idx="39">
                  <c:v>0.83955824145050195</c:v>
                </c:pt>
                <c:pt idx="40">
                  <c:v>0.47243679248474257</c:v>
                </c:pt>
                <c:pt idx="42">
                  <c:v>0.8410652161526937</c:v>
                </c:pt>
                <c:pt idx="43">
                  <c:v>0.89163936715690439</c:v>
                </c:pt>
                <c:pt idx="44">
                  <c:v>1.0742662022509319</c:v>
                </c:pt>
                <c:pt idx="45">
                  <c:v>1.0236970511627861</c:v>
                </c:pt>
                <c:pt idx="46">
                  <c:v>0.8410652161526937</c:v>
                </c:pt>
                <c:pt idx="48">
                  <c:v>1.0602330506609789</c:v>
                </c:pt>
                <c:pt idx="49">
                  <c:v>1.4047999330468715</c:v>
                </c:pt>
                <c:pt idx="50">
                  <c:v>1.4034373048258004</c:v>
                </c:pt>
                <c:pt idx="51">
                  <c:v>1.0588704224399079</c:v>
                </c:pt>
                <c:pt idx="52">
                  <c:v>1.0602330506609789</c:v>
                </c:pt>
                <c:pt idx="54">
                  <c:v>1.7462598485905902</c:v>
                </c:pt>
                <c:pt idx="55">
                  <c:v>1.8017561252452137</c:v>
                </c:pt>
                <c:pt idx="56">
                  <c:v>1.4049099256672679</c:v>
                </c:pt>
                <c:pt idx="57">
                  <c:v>1.3494136490126443</c:v>
                </c:pt>
                <c:pt idx="58">
                  <c:v>1.7462598485905902</c:v>
                </c:pt>
              </c:numCache>
            </c:numRef>
          </c:xVal>
          <c:yVal>
            <c:numRef>
              <c:f>'Tile locations'!$J$7:$J$65</c:f>
              <c:numCache>
                <c:formatCode>General</c:formatCode>
                <c:ptCount val="59"/>
                <c:pt idx="0">
                  <c:v>-1.5605585803412978</c:v>
                </c:pt>
                <c:pt idx="1">
                  <c:v>-1.559917270827855</c:v>
                </c:pt>
                <c:pt idx="2">
                  <c:v>-1.3626585632950072</c:v>
                </c:pt>
                <c:pt idx="3">
                  <c:v>-1.36329987280845</c:v>
                </c:pt>
                <c:pt idx="4">
                  <c:v>-1.5605585803412978</c:v>
                </c:pt>
                <c:pt idx="6">
                  <c:v>-1.92923556053558</c:v>
                </c:pt>
                <c:pt idx="7">
                  <c:v>-1.9282461115719824</c:v>
                </c:pt>
                <c:pt idx="8">
                  <c:v>-1.5600452578836086</c:v>
                </c:pt>
                <c:pt idx="9">
                  <c:v>-1.5610347068472061</c:v>
                </c:pt>
                <c:pt idx="10">
                  <c:v>-1.92923556053558</c:v>
                </c:pt>
                <c:pt idx="12">
                  <c:v>-2.1094467626864288</c:v>
                </c:pt>
                <c:pt idx="13">
                  <c:v>-2.1085201620551475</c:v>
                </c:pt>
                <c:pt idx="14">
                  <c:v>-1.9282812553333191</c:v>
                </c:pt>
                <c:pt idx="15">
                  <c:v>-1.9292079475802444</c:v>
                </c:pt>
                <c:pt idx="16">
                  <c:v>-2.1094467626864288</c:v>
                </c:pt>
                <c:pt idx="18">
                  <c:v>-2.1344232807234946</c:v>
                </c:pt>
                <c:pt idx="19">
                  <c:v>-2.1218010210810561</c:v>
                </c:pt>
                <c:pt idx="20">
                  <c:v>-2.0846035167287669</c:v>
                </c:pt>
                <c:pt idx="21">
                  <c:v>-2.0972257763712054</c:v>
                </c:pt>
                <c:pt idx="22">
                  <c:v>-2.1344232807234946</c:v>
                </c:pt>
                <c:pt idx="24">
                  <c:v>-2.0866324408461079</c:v>
                </c:pt>
                <c:pt idx="25">
                  <c:v>-2.0845994874517704</c:v>
                </c:pt>
                <c:pt idx="26">
                  <c:v>-1.6878014530299119</c:v>
                </c:pt>
                <c:pt idx="27">
                  <c:v>-1.6898344064242516</c:v>
                </c:pt>
                <c:pt idx="28">
                  <c:v>-2.0866324408461079</c:v>
                </c:pt>
                <c:pt idx="30">
                  <c:v>1.2428815006929939</c:v>
                </c:pt>
                <c:pt idx="31">
                  <c:v>1.2435228102064366</c:v>
                </c:pt>
                <c:pt idx="32">
                  <c:v>1.4482573543531239</c:v>
                </c:pt>
                <c:pt idx="33">
                  <c:v>1.4476160448396811</c:v>
                </c:pt>
                <c:pt idx="34">
                  <c:v>1.2428815006929939</c:v>
                </c:pt>
                <c:pt idx="36">
                  <c:v>1.4471399183337728</c:v>
                </c:pt>
                <c:pt idx="37">
                  <c:v>1.4481293672973703</c:v>
                </c:pt>
                <c:pt idx="38">
                  <c:v>1.8300359214444546</c:v>
                </c:pt>
                <c:pt idx="39">
                  <c:v>1.8290464724808571</c:v>
                </c:pt>
                <c:pt idx="40">
                  <c:v>1.4471399183337728</c:v>
                </c:pt>
                <c:pt idx="42">
                  <c:v>1.8290740854361927</c:v>
                </c:pt>
                <c:pt idx="43">
                  <c:v>1.830000777683118</c:v>
                </c:pt>
                <c:pt idx="44">
                  <c:v>2.0170557051451032</c:v>
                </c:pt>
                <c:pt idx="45">
                  <c:v>2.0161291045138219</c:v>
                </c:pt>
                <c:pt idx="46">
                  <c:v>1.8290740854361927</c:v>
                </c:pt>
                <c:pt idx="48">
                  <c:v>2.0283742236287949</c:v>
                </c:pt>
                <c:pt idx="49">
                  <c:v>2.0409964832712335</c:v>
                </c:pt>
                <c:pt idx="50">
                  <c:v>2.0781939876235227</c:v>
                </c:pt>
                <c:pt idx="51">
                  <c:v>2.0655717279810841</c:v>
                </c:pt>
                <c:pt idx="52">
                  <c:v>2.0283742236287949</c:v>
                </c:pt>
                <c:pt idx="54">
                  <c:v>1.6702169556157405</c:v>
                </c:pt>
                <c:pt idx="55">
                  <c:v>1.6722499090100802</c:v>
                </c:pt>
                <c:pt idx="56">
                  <c:v>2.04100051254823</c:v>
                </c:pt>
                <c:pt idx="57">
                  <c:v>2.0389675591538925</c:v>
                </c:pt>
                <c:pt idx="58">
                  <c:v>1.6702169556157405</c:v>
                </c:pt>
              </c:numCache>
            </c:numRef>
          </c:yVal>
          <c:smooth val="0"/>
          <c:extLst>
            <c:ext xmlns:c16="http://schemas.microsoft.com/office/drawing/2014/chart" uri="{C3380CC4-5D6E-409C-BE32-E72D297353CC}">
              <c16:uniqueId val="{00000003-4233-475F-905A-C5FDC7C6B1D2}"/>
            </c:ext>
          </c:extLst>
        </c:ser>
        <c:ser>
          <c:idx val="4"/>
          <c:order val="4"/>
          <c:spPr>
            <a:ln w="19050" cap="rnd">
              <a:solidFill>
                <a:srgbClr val="C00000"/>
              </a:solidFill>
              <a:round/>
            </a:ln>
            <a:effectLst/>
          </c:spPr>
          <c:marker>
            <c:symbol val="none"/>
          </c:marker>
          <c:xVal>
            <c:numRef>
              <c:f>'Tile locations'!$T$7:$T$59</c:f>
              <c:numCache>
                <c:formatCode>General</c:formatCode>
                <c:ptCount val="53"/>
                <c:pt idx="0">
                  <c:v>0.24924299999999999</c:v>
                </c:pt>
                <c:pt idx="1">
                  <c:v>0.260743</c:v>
                </c:pt>
                <c:pt idx="2">
                  <c:v>0.260743</c:v>
                </c:pt>
                <c:pt idx="3">
                  <c:v>0.24924299999999999</c:v>
                </c:pt>
                <c:pt idx="4">
                  <c:v>0.24924299999999999</c:v>
                </c:pt>
                <c:pt idx="6">
                  <c:v>0.25966699999999998</c:v>
                </c:pt>
                <c:pt idx="7">
                  <c:v>0.27116699999999999</c:v>
                </c:pt>
                <c:pt idx="8">
                  <c:v>0.26097900000000002</c:v>
                </c:pt>
                <c:pt idx="9">
                  <c:v>0.24947900000000001</c:v>
                </c:pt>
                <c:pt idx="10">
                  <c:v>0.25966699999999998</c:v>
                </c:pt>
                <c:pt idx="12">
                  <c:v>0.28772500000000001</c:v>
                </c:pt>
                <c:pt idx="13">
                  <c:v>0.30472500000000002</c:v>
                </c:pt>
                <c:pt idx="14">
                  <c:v>0.26872499999999999</c:v>
                </c:pt>
                <c:pt idx="15">
                  <c:v>0.25172499999999998</c:v>
                </c:pt>
                <c:pt idx="16">
                  <c:v>0.28772500000000001</c:v>
                </c:pt>
                <c:pt idx="18">
                  <c:v>0.31644899999999998</c:v>
                </c:pt>
                <c:pt idx="19">
                  <c:v>0.334449</c:v>
                </c:pt>
                <c:pt idx="20">
                  <c:v>0.30304599999999998</c:v>
                </c:pt>
                <c:pt idx="21">
                  <c:v>0.28504600000000002</c:v>
                </c:pt>
                <c:pt idx="22">
                  <c:v>0.31644899999999998</c:v>
                </c:pt>
                <c:pt idx="24">
                  <c:v>0.29735299999999998</c:v>
                </c:pt>
                <c:pt idx="25">
                  <c:v>0.33235300000000001</c:v>
                </c:pt>
                <c:pt idx="26">
                  <c:v>0.33235300000000001</c:v>
                </c:pt>
                <c:pt idx="27">
                  <c:v>0.29735299999999998</c:v>
                </c:pt>
                <c:pt idx="28">
                  <c:v>0.29735299999999998</c:v>
                </c:pt>
                <c:pt idx="30">
                  <c:v>0.24947900000000001</c:v>
                </c:pt>
                <c:pt idx="31">
                  <c:v>0.26097900000000002</c:v>
                </c:pt>
                <c:pt idx="32">
                  <c:v>0.27116699999999999</c:v>
                </c:pt>
                <c:pt idx="33">
                  <c:v>0.25966699999999998</c:v>
                </c:pt>
                <c:pt idx="34">
                  <c:v>0.24947900000000001</c:v>
                </c:pt>
                <c:pt idx="36">
                  <c:v>0.25172499999999998</c:v>
                </c:pt>
                <c:pt idx="37">
                  <c:v>0.26872499999999999</c:v>
                </c:pt>
                <c:pt idx="38">
                  <c:v>0.30472500000000002</c:v>
                </c:pt>
                <c:pt idx="39">
                  <c:v>0.28772500000000001</c:v>
                </c:pt>
                <c:pt idx="40">
                  <c:v>0.25172499999999998</c:v>
                </c:pt>
                <c:pt idx="42">
                  <c:v>0.28504600000000002</c:v>
                </c:pt>
                <c:pt idx="43">
                  <c:v>0.30304599999999998</c:v>
                </c:pt>
                <c:pt idx="44">
                  <c:v>0.334449</c:v>
                </c:pt>
                <c:pt idx="45">
                  <c:v>0.31644899999999998</c:v>
                </c:pt>
                <c:pt idx="46">
                  <c:v>0.28504600000000002</c:v>
                </c:pt>
                <c:pt idx="48">
                  <c:v>0.29735299999999998</c:v>
                </c:pt>
                <c:pt idx="49">
                  <c:v>0.33235300000000001</c:v>
                </c:pt>
                <c:pt idx="50">
                  <c:v>0.33235300000000001</c:v>
                </c:pt>
                <c:pt idx="51">
                  <c:v>0.29735299999999998</c:v>
                </c:pt>
                <c:pt idx="52">
                  <c:v>0.29735299999999998</c:v>
                </c:pt>
              </c:numCache>
            </c:numRef>
          </c:xVal>
          <c:yVal>
            <c:numRef>
              <c:f>'Tile locations'!$U$7:$U$59</c:f>
              <c:numCache>
                <c:formatCode>General</c:formatCode>
                <c:ptCount val="53"/>
                <c:pt idx="0">
                  <c:v>-0.56299999999999994</c:v>
                </c:pt>
                <c:pt idx="1">
                  <c:v>-0.56299999999999994</c:v>
                </c:pt>
                <c:pt idx="2">
                  <c:v>0.443</c:v>
                </c:pt>
                <c:pt idx="3">
                  <c:v>0.443</c:v>
                </c:pt>
                <c:pt idx="4">
                  <c:v>-0.56299999999999994</c:v>
                </c:pt>
                <c:pt idx="6">
                  <c:v>-0.63100000000000001</c:v>
                </c:pt>
                <c:pt idx="7">
                  <c:v>-0.63100000000000001</c:v>
                </c:pt>
                <c:pt idx="8">
                  <c:v>-0.56299999999999994</c:v>
                </c:pt>
                <c:pt idx="9">
                  <c:v>-0.56299999999999994</c:v>
                </c:pt>
                <c:pt idx="10">
                  <c:v>-0.63100000000000001</c:v>
                </c:pt>
                <c:pt idx="12">
                  <c:v>-0.91349999999999998</c:v>
                </c:pt>
                <c:pt idx="13">
                  <c:v>-0.91349999999999998</c:v>
                </c:pt>
                <c:pt idx="14">
                  <c:v>-0.63100000000000001</c:v>
                </c:pt>
                <c:pt idx="15">
                  <c:v>-0.63100000000000001</c:v>
                </c:pt>
                <c:pt idx="16">
                  <c:v>-0.91349999999999998</c:v>
                </c:pt>
                <c:pt idx="18">
                  <c:v>-1.1600000000000001</c:v>
                </c:pt>
                <c:pt idx="19">
                  <c:v>-1.1600000000000001</c:v>
                </c:pt>
                <c:pt idx="20">
                  <c:v>-0.91349999999999998</c:v>
                </c:pt>
                <c:pt idx="21">
                  <c:v>-0.91349999999999998</c:v>
                </c:pt>
                <c:pt idx="22">
                  <c:v>-1.1600000000000001</c:v>
                </c:pt>
                <c:pt idx="24">
                  <c:v>-1.3630500000000001</c:v>
                </c:pt>
                <c:pt idx="25">
                  <c:v>-1.3630500000000001</c:v>
                </c:pt>
                <c:pt idx="26">
                  <c:v>-1.1600000000000001</c:v>
                </c:pt>
                <c:pt idx="27">
                  <c:v>-1.1600000000000001</c:v>
                </c:pt>
                <c:pt idx="28">
                  <c:v>-1.3630500000000001</c:v>
                </c:pt>
                <c:pt idx="30">
                  <c:v>0.443</c:v>
                </c:pt>
                <c:pt idx="31">
                  <c:v>0.443</c:v>
                </c:pt>
                <c:pt idx="32">
                  <c:v>0.5109999999999999</c:v>
                </c:pt>
                <c:pt idx="33">
                  <c:v>0.5109999999999999</c:v>
                </c:pt>
                <c:pt idx="34">
                  <c:v>0.443</c:v>
                </c:pt>
                <c:pt idx="36">
                  <c:v>0.5109999999999999</c:v>
                </c:pt>
                <c:pt idx="37">
                  <c:v>0.5109999999999999</c:v>
                </c:pt>
                <c:pt idx="38">
                  <c:v>0.79350000000000009</c:v>
                </c:pt>
                <c:pt idx="39">
                  <c:v>0.79350000000000009</c:v>
                </c:pt>
                <c:pt idx="40">
                  <c:v>0.5109999999999999</c:v>
                </c:pt>
                <c:pt idx="42">
                  <c:v>0.79350000000000009</c:v>
                </c:pt>
                <c:pt idx="43">
                  <c:v>0.79350000000000009</c:v>
                </c:pt>
                <c:pt idx="44">
                  <c:v>1.04</c:v>
                </c:pt>
                <c:pt idx="45">
                  <c:v>1.04</c:v>
                </c:pt>
                <c:pt idx="46">
                  <c:v>0.79350000000000009</c:v>
                </c:pt>
                <c:pt idx="48">
                  <c:v>1.04</c:v>
                </c:pt>
                <c:pt idx="49">
                  <c:v>1.04</c:v>
                </c:pt>
                <c:pt idx="50">
                  <c:v>1.24305</c:v>
                </c:pt>
                <c:pt idx="51">
                  <c:v>1.24305</c:v>
                </c:pt>
                <c:pt idx="52">
                  <c:v>1.04</c:v>
                </c:pt>
              </c:numCache>
            </c:numRef>
          </c:yVal>
          <c:smooth val="0"/>
          <c:extLst>
            <c:ext xmlns:c16="http://schemas.microsoft.com/office/drawing/2014/chart" uri="{C3380CC4-5D6E-409C-BE32-E72D297353CC}">
              <c16:uniqueId val="{00000004-4233-475F-905A-C5FDC7C6B1D2}"/>
            </c:ext>
          </c:extLst>
        </c:ser>
        <c:ser>
          <c:idx val="5"/>
          <c:order val="5"/>
          <c:spPr>
            <a:ln w="19050" cap="rnd">
              <a:solidFill>
                <a:srgbClr val="C00000"/>
              </a:solidFill>
              <a:round/>
            </a:ln>
            <a:effectLst/>
          </c:spPr>
          <c:marker>
            <c:symbol val="none"/>
          </c:marker>
          <c:xVal>
            <c:numRef>
              <c:f>'Tile locations'!$AE$7:$AE$89</c:f>
              <c:numCache>
                <c:formatCode>General</c:formatCode>
                <c:ptCount val="83"/>
                <c:pt idx="0">
                  <c:v>0.90541000000000005</c:v>
                </c:pt>
                <c:pt idx="1">
                  <c:v>1.5639400000000001</c:v>
                </c:pt>
                <c:pt idx="2">
                  <c:v>1.5639400000000001</c:v>
                </c:pt>
                <c:pt idx="3">
                  <c:v>0.90541000000000005</c:v>
                </c:pt>
                <c:pt idx="4">
                  <c:v>0.90541000000000005</c:v>
                </c:pt>
                <c:pt idx="6">
                  <c:v>0.90020500000000003</c:v>
                </c:pt>
                <c:pt idx="7">
                  <c:v>0.93520499999999995</c:v>
                </c:pt>
                <c:pt idx="8">
                  <c:v>1.2249099999999999</c:v>
                </c:pt>
                <c:pt idx="9">
                  <c:v>1.18991</c:v>
                </c:pt>
                <c:pt idx="10">
                  <c:v>0.90020500000000003</c:v>
                </c:pt>
                <c:pt idx="12">
                  <c:v>0.85523000000000005</c:v>
                </c:pt>
                <c:pt idx="13">
                  <c:v>0.88222999999999996</c:v>
                </c:pt>
                <c:pt idx="14">
                  <c:v>0.85027699999999995</c:v>
                </c:pt>
                <c:pt idx="15">
                  <c:v>0.82327700000000004</c:v>
                </c:pt>
                <c:pt idx="16">
                  <c:v>0.85523000000000005</c:v>
                </c:pt>
                <c:pt idx="18">
                  <c:v>0.82324200000000003</c:v>
                </c:pt>
                <c:pt idx="19">
                  <c:v>0.85324199999999994</c:v>
                </c:pt>
                <c:pt idx="20">
                  <c:v>0.88467799999999996</c:v>
                </c:pt>
                <c:pt idx="21">
                  <c:v>0.85467800000000005</c:v>
                </c:pt>
                <c:pt idx="22">
                  <c:v>0.82324200000000003</c:v>
                </c:pt>
                <c:pt idx="24">
                  <c:v>0.88771</c:v>
                </c:pt>
                <c:pt idx="25">
                  <c:v>0.90420999999999996</c:v>
                </c:pt>
                <c:pt idx="26">
                  <c:v>0.87158999999999998</c:v>
                </c:pt>
                <c:pt idx="27">
                  <c:v>0.85509000000000002</c:v>
                </c:pt>
                <c:pt idx="28">
                  <c:v>0.88771</c:v>
                </c:pt>
                <c:pt idx="30">
                  <c:v>0.85495500000000002</c:v>
                </c:pt>
                <c:pt idx="31">
                  <c:v>0.88795500000000005</c:v>
                </c:pt>
                <c:pt idx="32">
                  <c:v>0.93090300000000004</c:v>
                </c:pt>
                <c:pt idx="33">
                  <c:v>0.89790300000000001</c:v>
                </c:pt>
                <c:pt idx="34">
                  <c:v>0.85495500000000002</c:v>
                </c:pt>
                <c:pt idx="36">
                  <c:v>0.82300300000000004</c:v>
                </c:pt>
                <c:pt idx="37">
                  <c:v>0.85050300000000001</c:v>
                </c:pt>
                <c:pt idx="38">
                  <c:v>0.85050300000000001</c:v>
                </c:pt>
                <c:pt idx="39">
                  <c:v>0.82300300000000004</c:v>
                </c:pt>
                <c:pt idx="40">
                  <c:v>0.82300300000000004</c:v>
                </c:pt>
                <c:pt idx="42">
                  <c:v>0.90541000000000005</c:v>
                </c:pt>
                <c:pt idx="43">
                  <c:v>1.5639400000000001</c:v>
                </c:pt>
                <c:pt idx="44">
                  <c:v>1.5639400000000001</c:v>
                </c:pt>
                <c:pt idx="45">
                  <c:v>0.90541000000000005</c:v>
                </c:pt>
                <c:pt idx="46">
                  <c:v>0.90541000000000005</c:v>
                </c:pt>
                <c:pt idx="48">
                  <c:v>1.18974</c:v>
                </c:pt>
                <c:pt idx="49">
                  <c:v>1.2247399999999999</c:v>
                </c:pt>
                <c:pt idx="50">
                  <c:v>0.93488199999999999</c:v>
                </c:pt>
                <c:pt idx="51">
                  <c:v>0.89988199999999996</c:v>
                </c:pt>
                <c:pt idx="52">
                  <c:v>1.18974</c:v>
                </c:pt>
                <c:pt idx="54">
                  <c:v>0.82327700000000004</c:v>
                </c:pt>
                <c:pt idx="55">
                  <c:v>0.85027699999999995</c:v>
                </c:pt>
                <c:pt idx="56">
                  <c:v>0.88222999999999996</c:v>
                </c:pt>
                <c:pt idx="57">
                  <c:v>0.85523000000000005</c:v>
                </c:pt>
                <c:pt idx="58">
                  <c:v>0.82327700000000004</c:v>
                </c:pt>
                <c:pt idx="60">
                  <c:v>0.85467800000000005</c:v>
                </c:pt>
                <c:pt idx="61">
                  <c:v>0.88467799999999996</c:v>
                </c:pt>
                <c:pt idx="62">
                  <c:v>0.85324199999999994</c:v>
                </c:pt>
                <c:pt idx="63">
                  <c:v>0.82324200000000003</c:v>
                </c:pt>
                <c:pt idx="64">
                  <c:v>0.85467800000000005</c:v>
                </c:pt>
                <c:pt idx="66">
                  <c:v>0.85509000000000002</c:v>
                </c:pt>
                <c:pt idx="67">
                  <c:v>0.87158999999999998</c:v>
                </c:pt>
                <c:pt idx="68">
                  <c:v>0.90420999999999996</c:v>
                </c:pt>
                <c:pt idx="69">
                  <c:v>0.88771</c:v>
                </c:pt>
                <c:pt idx="70">
                  <c:v>0.85509000000000002</c:v>
                </c:pt>
                <c:pt idx="72">
                  <c:v>0.89790300000000001</c:v>
                </c:pt>
                <c:pt idx="73">
                  <c:v>0.93090300000000004</c:v>
                </c:pt>
                <c:pt idx="74">
                  <c:v>0.88795500000000005</c:v>
                </c:pt>
                <c:pt idx="75">
                  <c:v>0.85495500000000002</c:v>
                </c:pt>
                <c:pt idx="76">
                  <c:v>0.89790300000000001</c:v>
                </c:pt>
                <c:pt idx="78">
                  <c:v>0.82300300000000004</c:v>
                </c:pt>
                <c:pt idx="79">
                  <c:v>0.85050300000000001</c:v>
                </c:pt>
                <c:pt idx="80">
                  <c:v>0.85050300000000001</c:v>
                </c:pt>
                <c:pt idx="81">
                  <c:v>0.82300300000000004</c:v>
                </c:pt>
                <c:pt idx="82">
                  <c:v>0.82300300000000004</c:v>
                </c:pt>
              </c:numCache>
            </c:numRef>
          </c:xVal>
          <c:yVal>
            <c:numRef>
              <c:f>'Tile locations'!$AF$7:$AF$89</c:f>
              <c:numCache>
                <c:formatCode>General</c:formatCode>
                <c:ptCount val="83"/>
                <c:pt idx="0">
                  <c:v>-1.6162399999999999</c:v>
                </c:pt>
                <c:pt idx="1">
                  <c:v>-1.5894899999999998</c:v>
                </c:pt>
                <c:pt idx="2">
                  <c:v>-1.5764899999999999</c:v>
                </c:pt>
                <c:pt idx="3">
                  <c:v>-1.60324</c:v>
                </c:pt>
                <c:pt idx="4">
                  <c:v>-1.6162399999999999</c:v>
                </c:pt>
                <c:pt idx="6">
                  <c:v>-1.3227099999999998</c:v>
                </c:pt>
                <c:pt idx="7">
                  <c:v>-1.3227099999999998</c:v>
                </c:pt>
                <c:pt idx="8">
                  <c:v>-1.0345</c:v>
                </c:pt>
                <c:pt idx="9">
                  <c:v>-1.0345</c:v>
                </c:pt>
                <c:pt idx="10">
                  <c:v>-1.3227099999999998</c:v>
                </c:pt>
                <c:pt idx="12">
                  <c:v>-1.5877699999999999</c:v>
                </c:pt>
                <c:pt idx="13">
                  <c:v>-1.5877699999999999</c:v>
                </c:pt>
                <c:pt idx="14">
                  <c:v>-1.52477</c:v>
                </c:pt>
                <c:pt idx="15">
                  <c:v>-1.52477</c:v>
                </c:pt>
                <c:pt idx="16">
                  <c:v>-1.5877699999999999</c:v>
                </c:pt>
                <c:pt idx="18">
                  <c:v>-1.46471</c:v>
                </c:pt>
                <c:pt idx="19">
                  <c:v>-1.46471</c:v>
                </c:pt>
                <c:pt idx="20">
                  <c:v>-1.3802099999999999</c:v>
                </c:pt>
                <c:pt idx="21">
                  <c:v>-1.3802099999999999</c:v>
                </c:pt>
                <c:pt idx="22">
                  <c:v>-1.46471</c:v>
                </c:pt>
                <c:pt idx="24">
                  <c:v>-1.6102699999999999</c:v>
                </c:pt>
                <c:pt idx="25">
                  <c:v>-1.6102699999999999</c:v>
                </c:pt>
                <c:pt idx="26">
                  <c:v>-1.5877699999999999</c:v>
                </c:pt>
                <c:pt idx="27">
                  <c:v>-1.5877699999999999</c:v>
                </c:pt>
                <c:pt idx="28">
                  <c:v>-1.6102699999999999</c:v>
                </c:pt>
                <c:pt idx="30">
                  <c:v>-1.3802099999999999</c:v>
                </c:pt>
                <c:pt idx="31">
                  <c:v>-1.3802099999999999</c:v>
                </c:pt>
                <c:pt idx="32">
                  <c:v>-1.3227099999999998</c:v>
                </c:pt>
                <c:pt idx="33">
                  <c:v>-1.3227099999999998</c:v>
                </c:pt>
                <c:pt idx="34">
                  <c:v>-1.3802099999999999</c:v>
                </c:pt>
                <c:pt idx="36">
                  <c:v>-1.52477</c:v>
                </c:pt>
                <c:pt idx="37">
                  <c:v>-1.52477</c:v>
                </c:pt>
                <c:pt idx="38">
                  <c:v>-1.46471</c:v>
                </c:pt>
                <c:pt idx="39">
                  <c:v>-1.46471</c:v>
                </c:pt>
                <c:pt idx="40">
                  <c:v>-1.52477</c:v>
                </c:pt>
                <c:pt idx="42">
                  <c:v>1.5572400000000002</c:v>
                </c:pt>
                <c:pt idx="43">
                  <c:v>1.5304900000000001</c:v>
                </c:pt>
                <c:pt idx="44">
                  <c:v>1.54349</c:v>
                </c:pt>
                <c:pt idx="45">
                  <c:v>1.5702400000000001</c:v>
                </c:pt>
                <c:pt idx="46">
                  <c:v>1.5572400000000002</c:v>
                </c:pt>
                <c:pt idx="48">
                  <c:v>0.98850000000000005</c:v>
                </c:pt>
                <c:pt idx="49">
                  <c:v>0.98850000000000005</c:v>
                </c:pt>
                <c:pt idx="50">
                  <c:v>1.27671</c:v>
                </c:pt>
                <c:pt idx="51">
                  <c:v>1.27671</c:v>
                </c:pt>
                <c:pt idx="52">
                  <c:v>0.98850000000000005</c:v>
                </c:pt>
                <c:pt idx="54">
                  <c:v>1.4787700000000001</c:v>
                </c:pt>
                <c:pt idx="55">
                  <c:v>1.4787700000000001</c:v>
                </c:pt>
                <c:pt idx="56">
                  <c:v>1.5417700000000001</c:v>
                </c:pt>
                <c:pt idx="57">
                  <c:v>1.5417700000000001</c:v>
                </c:pt>
                <c:pt idx="58">
                  <c:v>1.4787700000000001</c:v>
                </c:pt>
                <c:pt idx="60">
                  <c:v>1.3342100000000001</c:v>
                </c:pt>
                <c:pt idx="61">
                  <c:v>1.3342100000000001</c:v>
                </c:pt>
                <c:pt idx="62">
                  <c:v>1.4187100000000001</c:v>
                </c:pt>
                <c:pt idx="63">
                  <c:v>1.4187100000000001</c:v>
                </c:pt>
                <c:pt idx="64">
                  <c:v>1.3342100000000001</c:v>
                </c:pt>
                <c:pt idx="66">
                  <c:v>1.5417700000000001</c:v>
                </c:pt>
                <c:pt idx="67">
                  <c:v>1.5417700000000001</c:v>
                </c:pt>
                <c:pt idx="68">
                  <c:v>1.56427</c:v>
                </c:pt>
                <c:pt idx="69">
                  <c:v>1.56427</c:v>
                </c:pt>
                <c:pt idx="70">
                  <c:v>1.5417700000000001</c:v>
                </c:pt>
                <c:pt idx="72">
                  <c:v>1.27671</c:v>
                </c:pt>
                <c:pt idx="73">
                  <c:v>1.27671</c:v>
                </c:pt>
                <c:pt idx="74">
                  <c:v>1.3342100000000001</c:v>
                </c:pt>
                <c:pt idx="75">
                  <c:v>1.3342100000000001</c:v>
                </c:pt>
                <c:pt idx="76">
                  <c:v>1.27671</c:v>
                </c:pt>
                <c:pt idx="78">
                  <c:v>1.4187100000000001</c:v>
                </c:pt>
                <c:pt idx="79">
                  <c:v>1.4187100000000001</c:v>
                </c:pt>
                <c:pt idx="80">
                  <c:v>1.4787700000000001</c:v>
                </c:pt>
                <c:pt idx="81">
                  <c:v>1.4787700000000001</c:v>
                </c:pt>
                <c:pt idx="82">
                  <c:v>1.4187100000000001</c:v>
                </c:pt>
              </c:numCache>
            </c:numRef>
          </c:yVal>
          <c:smooth val="0"/>
          <c:extLst>
            <c:ext xmlns:c16="http://schemas.microsoft.com/office/drawing/2014/chart" uri="{C3380CC4-5D6E-409C-BE32-E72D297353CC}">
              <c16:uniqueId val="{00000005-4233-475F-905A-C5FDC7C6B1D2}"/>
            </c:ext>
          </c:extLst>
        </c:ser>
        <c:dLbls>
          <c:showLegendKey val="0"/>
          <c:showVal val="0"/>
          <c:showCatName val="0"/>
          <c:showSerName val="0"/>
          <c:showPercent val="0"/>
          <c:showBubbleSize val="0"/>
        </c:dLbls>
        <c:axId val="300401224"/>
        <c:axId val="657417152"/>
      </c:scatterChart>
      <c:valAx>
        <c:axId val="300401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17152"/>
        <c:crosses val="autoZero"/>
        <c:crossBetween val="midCat"/>
      </c:valAx>
      <c:valAx>
        <c:axId val="65741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01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9DB0ED2-2EE4-4E7F-88D9-7339EDD14B88}">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190500</xdr:colOff>
      <xdr:row>1</xdr:row>
      <xdr:rowOff>123825</xdr:rowOff>
    </xdr:from>
    <xdr:to>
      <xdr:col>17</xdr:col>
      <xdr:colOff>447675</xdr:colOff>
      <xdr:row>11</xdr:row>
      <xdr:rowOff>28575</xdr:rowOff>
    </xdr:to>
    <xdr:pic>
      <xdr:nvPicPr>
        <xdr:cNvPr id="3" name="Picture 2">
          <a:extLst>
            <a:ext uri="{FF2B5EF4-FFF2-40B4-BE49-F238E27FC236}">
              <a16:creationId xmlns:a16="http://schemas.microsoft.com/office/drawing/2014/main" id="{320B7C28-3C02-4BED-99CB-C85E709AFF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34375" y="314325"/>
          <a:ext cx="3914775"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190500</xdr:colOff>
      <xdr:row>11</xdr:row>
      <xdr:rowOff>180975</xdr:rowOff>
    </xdr:from>
    <xdr:to>
      <xdr:col>17</xdr:col>
      <xdr:colOff>523875</xdr:colOff>
      <xdr:row>29</xdr:row>
      <xdr:rowOff>47625</xdr:rowOff>
    </xdr:to>
    <xdr:pic>
      <xdr:nvPicPr>
        <xdr:cNvPr id="4" name="Picture 3">
          <a:extLst>
            <a:ext uri="{FF2B5EF4-FFF2-40B4-BE49-F238E27FC236}">
              <a16:creationId xmlns:a16="http://schemas.microsoft.com/office/drawing/2014/main" id="{399002CD-633A-4CFF-BD52-907E1A5CA0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34375" y="2276475"/>
          <a:ext cx="39909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1504950</xdr:colOff>
      <xdr:row>26</xdr:row>
      <xdr:rowOff>162987</xdr:rowOff>
    </xdr:from>
    <xdr:to>
      <xdr:col>9</xdr:col>
      <xdr:colOff>217795</xdr:colOff>
      <xdr:row>52</xdr:row>
      <xdr:rowOff>65810</xdr:rowOff>
    </xdr:to>
    <xdr:pic>
      <xdr:nvPicPr>
        <xdr:cNvPr id="2" name="Picture 1">
          <a:extLst>
            <a:ext uri="{FF2B5EF4-FFF2-40B4-BE49-F238E27FC236}">
              <a16:creationId xmlns:a16="http://schemas.microsoft.com/office/drawing/2014/main" id="{24F608BB-E093-42FE-A756-8896AEB065F3}"/>
            </a:ext>
          </a:extLst>
        </xdr:cNvPr>
        <xdr:cNvPicPr>
          <a:picLocks noChangeAspect="1"/>
        </xdr:cNvPicPr>
      </xdr:nvPicPr>
      <xdr:blipFill>
        <a:blip xmlns:r="http://schemas.openxmlformats.org/officeDocument/2006/relationships" r:embed="rId3"/>
        <a:stretch>
          <a:fillRect/>
        </a:stretch>
      </xdr:blipFill>
      <xdr:spPr>
        <a:xfrm>
          <a:off x="1504950" y="5115987"/>
          <a:ext cx="7190095" cy="48558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86875" cy="6105525"/>
    <xdr:graphicFrame macro="">
      <xdr:nvGraphicFramePr>
        <xdr:cNvPr id="2" name="Chart 1">
          <a:extLst>
            <a:ext uri="{FF2B5EF4-FFF2-40B4-BE49-F238E27FC236}">
              <a16:creationId xmlns:a16="http://schemas.microsoft.com/office/drawing/2014/main" id="{B000B284-E437-4D54-995B-AFA5882FF43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ccfe.ac.uk/athorn/tile_locations/blob/ab1795870e49fe893199917cd22439c37eff04e9/wall_to_machine.pro" TargetMode="External"/><Relationship Id="rId2" Type="http://schemas.openxmlformats.org/officeDocument/2006/relationships/hyperlink" Target="https://git.ccfe.ac.uk/athorn/tile_locations/commit/ab1795870e49fe893199917cd22439c37eff04e9" TargetMode="External"/><Relationship Id="rId1" Type="http://schemas.openxmlformats.org/officeDocument/2006/relationships/hyperlink" Target="http://sharepoint.mast-u.ccfe.ac.uk/Controlled%20Documents/12000%20Physics/AJT_GF_coil_positions_2017_v2_MU04783.xls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harepoint.mast-u.ccfe.http/sharepoint.mast-u.ccfe.ac.uk/Controlled%20Documents/13000%20Load%20Assembly/CassettePossibleMoveCalcMemo_MU03356.docac.uk/SitePages/SearchResultsCR.aspx" TargetMode="External"/><Relationship Id="rId1" Type="http://schemas.openxmlformats.org/officeDocument/2006/relationships/hyperlink" Target="http://sharepoint.mast-u.ccfe.http/sharepoint.mast-u.ccfe.ac.uk/Controlled%20Documents/13000%20Load%20Assembly/CassettePossibleMoveCalcMemo_MU03356.docac.uk/SitePages/SearchResultsCR.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081EB-F379-428E-8450-944645111970}">
  <dimension ref="A1:B27"/>
  <sheetViews>
    <sheetView workbookViewId="0">
      <selection activeCell="A25" sqref="A25"/>
    </sheetView>
  </sheetViews>
  <sheetFormatPr defaultRowHeight="15" x14ac:dyDescent="0.25"/>
  <cols>
    <col min="1" max="1" width="125.5703125" customWidth="1"/>
  </cols>
  <sheetData>
    <row r="1" spans="1:2" x14ac:dyDescent="0.25">
      <c r="A1" s="1" t="s">
        <v>35</v>
      </c>
    </row>
    <row r="3" spans="1:2" x14ac:dyDescent="0.25">
      <c r="A3" s="1" t="s">
        <v>36</v>
      </c>
      <c r="B3" s="1" t="s">
        <v>47</v>
      </c>
    </row>
    <row r="5" spans="1:2" x14ac:dyDescent="0.25">
      <c r="A5" t="s">
        <v>37</v>
      </c>
    </row>
    <row r="6" spans="1:2" x14ac:dyDescent="0.25">
      <c r="A6" t="s">
        <v>38</v>
      </c>
    </row>
    <row r="7" spans="1:2" ht="45" x14ac:dyDescent="0.25">
      <c r="A7" s="12" t="s">
        <v>39</v>
      </c>
    </row>
    <row r="9" spans="1:2" x14ac:dyDescent="0.25">
      <c r="A9" t="s">
        <v>40</v>
      </c>
      <c r="B9" s="8" t="s">
        <v>48</v>
      </c>
    </row>
    <row r="11" spans="1:2" ht="30" x14ac:dyDescent="0.25">
      <c r="A11" s="12" t="s">
        <v>46</v>
      </c>
    </row>
    <row r="13" spans="1:2" x14ac:dyDescent="0.25">
      <c r="A13" t="s">
        <v>42</v>
      </c>
      <c r="B13" s="8" t="s">
        <v>43</v>
      </c>
    </row>
    <row r="14" spans="1:2" x14ac:dyDescent="0.25">
      <c r="A14" t="s">
        <v>44</v>
      </c>
      <c r="B14" s="8" t="s">
        <v>45</v>
      </c>
    </row>
    <row r="16" spans="1:2" x14ac:dyDescent="0.25">
      <c r="A16" t="s">
        <v>40</v>
      </c>
    </row>
    <row r="18" spans="1:1" x14ac:dyDescent="0.25">
      <c r="A18" t="s">
        <v>41</v>
      </c>
    </row>
    <row r="19" spans="1:1" x14ac:dyDescent="0.25">
      <c r="A19" t="s">
        <v>62</v>
      </c>
    </row>
    <row r="20" spans="1:1" ht="31.5" customHeight="1" x14ac:dyDescent="0.25">
      <c r="A20" s="12" t="s">
        <v>63</v>
      </c>
    </row>
    <row r="21" spans="1:1" ht="30" x14ac:dyDescent="0.25">
      <c r="A21" s="12" t="s">
        <v>67</v>
      </c>
    </row>
    <row r="23" spans="1:1" x14ac:dyDescent="0.25">
      <c r="A23" t="s">
        <v>68</v>
      </c>
    </row>
    <row r="25" spans="1:1" x14ac:dyDescent="0.25">
      <c r="A25" t="s">
        <v>69</v>
      </c>
    </row>
    <row r="26" spans="1:1" ht="35.25" customHeight="1" x14ac:dyDescent="0.25">
      <c r="A26" s="12" t="s">
        <v>70</v>
      </c>
    </row>
    <row r="27" spans="1:1" ht="45" customHeight="1" x14ac:dyDescent="0.25">
      <c r="A27" s="12" t="s">
        <v>71</v>
      </c>
    </row>
  </sheetData>
  <hyperlinks>
    <hyperlink ref="B9" r:id="rId1" xr:uid="{08A7A8D8-5C30-4E83-8A7E-2E4C08FFC03B}"/>
    <hyperlink ref="B13" r:id="rId2" location="f20077b597f1c99965d47df2a6aff593ff5b0869" xr:uid="{718DC016-ED6F-42C5-A061-F01D9D3552FD}"/>
    <hyperlink ref="B14" r:id="rId3" xr:uid="{B147FE0C-8878-4811-BA26-AD2A67BE54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
  <sheetViews>
    <sheetView workbookViewId="0">
      <selection activeCell="G58" sqref="G58"/>
    </sheetView>
  </sheetViews>
  <sheetFormatPr defaultRowHeight="15" x14ac:dyDescent="0.25"/>
  <cols>
    <col min="1" max="1" width="54" bestFit="1" customWidth="1"/>
  </cols>
  <sheetData>
    <row r="1" spans="1:10" x14ac:dyDescent="0.25">
      <c r="A1" s="1" t="s">
        <v>23</v>
      </c>
    </row>
    <row r="3" spans="1:10" x14ac:dyDescent="0.25">
      <c r="A3" s="2" t="s">
        <v>25</v>
      </c>
      <c r="B3" s="2" t="s">
        <v>24</v>
      </c>
      <c r="C3" s="3" t="s">
        <v>26</v>
      </c>
      <c r="D3" s="4"/>
      <c r="E3" s="4"/>
      <c r="F3" s="4"/>
      <c r="G3" s="4"/>
      <c r="H3" s="4"/>
      <c r="I3" s="4"/>
      <c r="J3" s="5"/>
    </row>
    <row r="4" spans="1:10" x14ac:dyDescent="0.25">
      <c r="A4" s="13" t="s">
        <v>52</v>
      </c>
      <c r="B4" s="6">
        <f>-2.3/1000</f>
        <v>-2.3E-3</v>
      </c>
      <c r="C4" s="7" t="s">
        <v>54</v>
      </c>
      <c r="D4" s="4"/>
      <c r="E4" s="4"/>
      <c r="F4" s="4"/>
      <c r="G4" s="4"/>
      <c r="H4" s="4"/>
      <c r="I4" s="4"/>
      <c r="J4" s="5"/>
    </row>
    <row r="5" spans="1:10" x14ac:dyDescent="0.25">
      <c r="A5" s="6" t="s">
        <v>53</v>
      </c>
      <c r="B5" s="6">
        <f>-2.3/1000</f>
        <v>-2.3E-3</v>
      </c>
      <c r="C5" s="7" t="s">
        <v>27</v>
      </c>
      <c r="D5" s="4"/>
      <c r="E5" s="4"/>
      <c r="F5" s="4"/>
      <c r="G5" s="4"/>
      <c r="H5" s="4"/>
      <c r="I5" s="4"/>
      <c r="J5" s="5"/>
    </row>
    <row r="6" spans="1:10" x14ac:dyDescent="0.25">
      <c r="A6" s="6" t="s">
        <v>28</v>
      </c>
      <c r="B6" s="10">
        <f>-6/1000</f>
        <v>-6.0000000000000001E-3</v>
      </c>
      <c r="C6" s="9" t="s">
        <v>29</v>
      </c>
      <c r="D6" s="4"/>
      <c r="E6" s="4"/>
      <c r="F6" s="4"/>
      <c r="G6" s="4"/>
      <c r="H6" s="4"/>
      <c r="I6" s="4"/>
      <c r="J6" s="5"/>
    </row>
    <row r="7" spans="1:10" x14ac:dyDescent="0.25">
      <c r="A7" s="6" t="s">
        <v>30</v>
      </c>
      <c r="B7" s="10">
        <v>0.36199999999999999</v>
      </c>
      <c r="C7" s="9" t="s">
        <v>31</v>
      </c>
      <c r="D7" s="4"/>
      <c r="E7" s="4"/>
      <c r="F7" s="4"/>
      <c r="G7" s="4"/>
      <c r="H7" s="4"/>
      <c r="I7" s="4"/>
      <c r="J7" s="5"/>
    </row>
    <row r="8" spans="1:10" x14ac:dyDescent="0.25">
      <c r="A8" s="6" t="s">
        <v>72</v>
      </c>
      <c r="B8" s="10">
        <f>ATAN(ABS(B6)/(B9-B7))</f>
        <v>3.6629872802346562E-3</v>
      </c>
      <c r="C8" s="9" t="s">
        <v>61</v>
      </c>
      <c r="D8" s="4"/>
      <c r="E8" s="4"/>
      <c r="F8" s="4"/>
      <c r="G8" s="4"/>
      <c r="H8" s="4"/>
      <c r="I8" s="4"/>
      <c r="J8" s="5"/>
    </row>
    <row r="9" spans="1:10" x14ac:dyDescent="0.25">
      <c r="A9" s="6" t="s">
        <v>32</v>
      </c>
      <c r="B9" s="10">
        <v>2</v>
      </c>
      <c r="C9" s="9" t="s">
        <v>33</v>
      </c>
      <c r="D9" s="4"/>
      <c r="E9" s="4"/>
      <c r="F9" s="4"/>
      <c r="G9" s="4"/>
      <c r="H9" s="4"/>
      <c r="I9" s="4"/>
      <c r="J9" s="5"/>
    </row>
    <row r="10" spans="1:10" x14ac:dyDescent="0.25">
      <c r="A10" s="11" t="s">
        <v>59</v>
      </c>
      <c r="B10" s="6">
        <v>-2.0628000000000002</v>
      </c>
      <c r="C10" s="11" t="s">
        <v>60</v>
      </c>
      <c r="D10" s="6"/>
      <c r="E10" s="6"/>
      <c r="F10" s="6"/>
      <c r="G10" s="6"/>
      <c r="H10" s="6"/>
      <c r="I10" s="6"/>
      <c r="J10" s="6"/>
    </row>
    <row r="11" spans="1:10" x14ac:dyDescent="0.25">
      <c r="A11" s="11"/>
      <c r="B11" t="s">
        <v>21</v>
      </c>
      <c r="C11" s="11" t="s">
        <v>22</v>
      </c>
      <c r="D11" s="6"/>
      <c r="E11" s="6"/>
      <c r="F11" s="6"/>
      <c r="G11" s="6"/>
      <c r="H11" s="6"/>
      <c r="I11" s="6"/>
      <c r="J11" s="6"/>
    </row>
    <row r="12" spans="1:10" x14ac:dyDescent="0.25">
      <c r="A12" s="11" t="s">
        <v>80</v>
      </c>
      <c r="B12" s="6">
        <v>0.30867</v>
      </c>
      <c r="C12" s="11">
        <v>-1.3440000000000001</v>
      </c>
      <c r="D12" s="6"/>
      <c r="E12" s="6"/>
      <c r="F12" s="6"/>
      <c r="G12" s="6"/>
      <c r="H12" s="6"/>
      <c r="I12" s="6"/>
      <c r="J12" s="6"/>
    </row>
    <row r="13" spans="1:10" x14ac:dyDescent="0.25">
      <c r="A13" s="11" t="s">
        <v>81</v>
      </c>
      <c r="B13" s="6">
        <v>1.0469999999999999</v>
      </c>
      <c r="C13" s="11">
        <v>-2.0819999999999999</v>
      </c>
      <c r="D13" s="6"/>
      <c r="E13" s="6"/>
      <c r="F13" s="6"/>
      <c r="G13" s="6"/>
      <c r="H13" s="6"/>
      <c r="I13" s="6"/>
      <c r="J13" s="6"/>
    </row>
    <row r="14" spans="1:10" x14ac:dyDescent="0.25">
      <c r="A14" s="11"/>
      <c r="B14" s="6"/>
      <c r="C14" s="11"/>
      <c r="D14" s="6"/>
      <c r="E14" s="6"/>
      <c r="F14" s="6"/>
      <c r="G14" s="6"/>
      <c r="H14" s="6"/>
      <c r="I14" s="6"/>
      <c r="J14" s="6"/>
    </row>
    <row r="15" spans="1:10" x14ac:dyDescent="0.25">
      <c r="A15" s="11" t="s">
        <v>73</v>
      </c>
      <c r="B15" s="6">
        <f>B13-B12</f>
        <v>0.73832999999999993</v>
      </c>
      <c r="C15" s="16"/>
      <c r="D15" s="6"/>
      <c r="E15" s="6"/>
      <c r="F15" s="6"/>
      <c r="G15" s="6"/>
      <c r="H15" s="6"/>
      <c r="I15" s="6"/>
      <c r="J15" s="6"/>
    </row>
    <row r="16" spans="1:10" x14ac:dyDescent="0.25">
      <c r="A16" s="11" t="s">
        <v>74</v>
      </c>
      <c r="B16" s="6">
        <f>C12-C13</f>
        <v>0.73799999999999977</v>
      </c>
    </row>
    <row r="17" spans="1:2" x14ac:dyDescent="0.25">
      <c r="A17" s="11" t="s">
        <v>75</v>
      </c>
      <c r="B17" s="6">
        <f>ATAN(B15/B16)</f>
        <v>0.78562169065389109</v>
      </c>
    </row>
    <row r="18" spans="1:2" x14ac:dyDescent="0.25">
      <c r="A18" s="11" t="s">
        <v>64</v>
      </c>
      <c r="B18" s="6">
        <f>SQRT(B15^2+B16^2)</f>
        <v>1.0439229803486461</v>
      </c>
    </row>
    <row r="19" spans="1:2" x14ac:dyDescent="0.25">
      <c r="A19" s="11"/>
      <c r="B19" s="6"/>
    </row>
    <row r="20" spans="1:2" x14ac:dyDescent="0.25">
      <c r="A20" s="6" t="s">
        <v>78</v>
      </c>
      <c r="B20" s="6">
        <f>(PI()/2)-B8</f>
        <v>1.5671333395146618</v>
      </c>
    </row>
    <row r="21" spans="1:2" x14ac:dyDescent="0.25">
      <c r="A21" s="6" t="s">
        <v>76</v>
      </c>
      <c r="B21" s="6">
        <f>SQRT(B15^2+B16^2-(2*B15*B16*COS((PI()/2)-B8)))</f>
        <v>1.0420092924587359</v>
      </c>
    </row>
    <row r="22" spans="1:2" x14ac:dyDescent="0.25">
      <c r="A22" s="6" t="s">
        <v>77</v>
      </c>
      <c r="B22" s="6">
        <f>ACOS((B21^2+B16^2-B15^2)/(2*B21*B16))</f>
        <v>0.78745400457473436</v>
      </c>
    </row>
    <row r="23" spans="1:2" x14ac:dyDescent="0.25">
      <c r="A23" s="6"/>
      <c r="B23" s="6"/>
    </row>
    <row r="24" spans="1:2" x14ac:dyDescent="0.25">
      <c r="A24" s="6" t="s">
        <v>65</v>
      </c>
      <c r="B24" s="6">
        <f>(B22-B17)</f>
        <v>1.8323139208432648E-3</v>
      </c>
    </row>
  </sheetData>
  <hyperlinks>
    <hyperlink ref="C5" r:id="rId1" xr:uid="{00000000-0004-0000-0100-000000000000}"/>
    <hyperlink ref="C4" r:id="rId2" display="CD/MU/03356" xr:uid="{47ECD56A-37EA-4546-97CA-E1384622D8FA}"/>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14A0-35C3-4A49-83DC-07386760365B}">
  <dimension ref="A1:AF89"/>
  <sheetViews>
    <sheetView tabSelected="1" zoomScaleNormal="100" workbookViewId="0">
      <selection activeCell="I8" sqref="I8"/>
    </sheetView>
  </sheetViews>
  <sheetFormatPr defaultRowHeight="15" x14ac:dyDescent="0.25"/>
  <cols>
    <col min="4" max="5" width="9.140625" customWidth="1"/>
  </cols>
  <sheetData>
    <row r="1" spans="1:32" x14ac:dyDescent="0.25">
      <c r="A1" s="17" t="s">
        <v>79</v>
      </c>
    </row>
    <row r="3" spans="1:32" x14ac:dyDescent="0.25">
      <c r="A3" s="1" t="s">
        <v>34</v>
      </c>
      <c r="C3">
        <v>10</v>
      </c>
    </row>
    <row r="5" spans="1:32" x14ac:dyDescent="0.25">
      <c r="C5" s="18" t="s">
        <v>49</v>
      </c>
      <c r="D5" s="18"/>
      <c r="E5" s="18" t="s">
        <v>55</v>
      </c>
      <c r="F5" s="18"/>
      <c r="G5" s="18" t="s">
        <v>58</v>
      </c>
      <c r="H5" s="18"/>
      <c r="I5" s="19" t="s">
        <v>66</v>
      </c>
      <c r="J5" s="19"/>
      <c r="N5" s="18" t="s">
        <v>49</v>
      </c>
      <c r="O5" s="18"/>
      <c r="P5" s="18" t="s">
        <v>55</v>
      </c>
      <c r="Q5" s="18"/>
      <c r="R5" s="18" t="s">
        <v>58</v>
      </c>
      <c r="S5" s="18"/>
      <c r="T5" s="19" t="s">
        <v>66</v>
      </c>
      <c r="U5" s="19"/>
      <c r="Y5" s="18" t="s">
        <v>49</v>
      </c>
      <c r="Z5" s="18"/>
      <c r="AA5" s="18" t="s">
        <v>55</v>
      </c>
      <c r="AB5" s="18"/>
      <c r="AC5" s="18" t="s">
        <v>58</v>
      </c>
      <c r="AD5" s="18"/>
      <c r="AE5" s="19" t="s">
        <v>66</v>
      </c>
      <c r="AF5" s="19"/>
    </row>
    <row r="6" spans="1:32" x14ac:dyDescent="0.25">
      <c r="A6" s="1" t="s">
        <v>51</v>
      </c>
      <c r="C6" s="1" t="s">
        <v>21</v>
      </c>
      <c r="D6" s="1" t="s">
        <v>22</v>
      </c>
      <c r="E6" s="1" t="s">
        <v>56</v>
      </c>
      <c r="F6" s="1" t="s">
        <v>57</v>
      </c>
      <c r="G6" s="1" t="s">
        <v>21</v>
      </c>
      <c r="H6" s="1" t="s">
        <v>22</v>
      </c>
      <c r="I6" s="14" t="s">
        <v>21</v>
      </c>
      <c r="J6" s="14" t="s">
        <v>22</v>
      </c>
      <c r="L6" s="1" t="s">
        <v>20</v>
      </c>
      <c r="N6" s="1" t="s">
        <v>21</v>
      </c>
      <c r="O6" s="1" t="s">
        <v>22</v>
      </c>
      <c r="P6" s="1" t="s">
        <v>56</v>
      </c>
      <c r="Q6" s="1" t="s">
        <v>57</v>
      </c>
      <c r="R6" s="1" t="s">
        <v>21</v>
      </c>
      <c r="S6" s="1" t="s">
        <v>22</v>
      </c>
      <c r="T6" s="14" t="s">
        <v>21</v>
      </c>
      <c r="U6" s="14" t="s">
        <v>22</v>
      </c>
      <c r="W6" s="1" t="s">
        <v>50</v>
      </c>
      <c r="X6" s="1"/>
      <c r="Y6" s="1" t="s">
        <v>21</v>
      </c>
      <c r="Z6" s="1" t="s">
        <v>22</v>
      </c>
      <c r="AA6" s="1" t="s">
        <v>56</v>
      </c>
      <c r="AB6" s="1" t="s">
        <v>57</v>
      </c>
      <c r="AC6" s="1" t="s">
        <v>21</v>
      </c>
      <c r="AD6" s="1" t="s">
        <v>22</v>
      </c>
      <c r="AE6" s="14" t="s">
        <v>21</v>
      </c>
      <c r="AF6" s="14" t="s">
        <v>22</v>
      </c>
    </row>
    <row r="7" spans="1:32" x14ac:dyDescent="0.25">
      <c r="A7" t="s">
        <v>7</v>
      </c>
      <c r="B7" t="s">
        <v>3</v>
      </c>
      <c r="C7">
        <v>0.50124800000000003</v>
      </c>
      <c r="D7">
        <v>-1.5040899999999999</v>
      </c>
      <c r="E7">
        <f>G7-C7</f>
        <v>3.0400557069787393E-4</v>
      </c>
      <c r="F7">
        <f t="shared" ref="F7" si="0">H7-D7</f>
        <v>-5.6468580341297869E-3</v>
      </c>
      <c r="G7">
        <f>((C7-Shifts!$B$12)*COS(Shifts!$B$24))-(('Tile locations'!D7-Shifts!$C$12+Shifts!$B$6)*SIN(Shifts!$B$24))+Shifts!$B$12</f>
        <v>0.5015520055706979</v>
      </c>
      <c r="H7">
        <f>((C7-Shifts!$B$12)*SIN(Shifts!$B$24))+(('Tile locations'!D7-Shifts!$C$12+Shifts!$B$6)*COS(Shifts!$B$24))+(Shifts!$C$12)</f>
        <v>-1.5097368580341297</v>
      </c>
      <c r="I7" s="15">
        <f>C7+($C$3*E7)</f>
        <v>0.50428805570697877</v>
      </c>
      <c r="J7" s="15">
        <f>D7+($C$3*F7)</f>
        <v>-1.5605585803412978</v>
      </c>
      <c r="L7" t="s">
        <v>12</v>
      </c>
      <c r="M7" t="s">
        <v>11</v>
      </c>
      <c r="N7">
        <v>0.24924299999999999</v>
      </c>
      <c r="O7">
        <v>-0.503</v>
      </c>
      <c r="P7">
        <v>0</v>
      </c>
      <c r="Q7">
        <f>Shifts!$B$6</f>
        <v>-6.0000000000000001E-3</v>
      </c>
      <c r="R7">
        <f>N7+P7</f>
        <v>0.24924299999999999</v>
      </c>
      <c r="S7">
        <f>O7+Q7</f>
        <v>-0.50900000000000001</v>
      </c>
      <c r="T7" s="15">
        <f>N7+($C$3*P7)</f>
        <v>0.24924299999999999</v>
      </c>
      <c r="U7" s="15">
        <f>O7+($C$3*Q7)</f>
        <v>-0.56299999999999994</v>
      </c>
      <c r="W7" t="s">
        <v>7</v>
      </c>
      <c r="X7" t="s">
        <v>13</v>
      </c>
      <c r="Y7">
        <v>0.90541000000000005</v>
      </c>
      <c r="Z7">
        <v>-1.59324</v>
      </c>
      <c r="AA7">
        <v>0</v>
      </c>
      <c r="AB7">
        <f>Shifts!$B$5</f>
        <v>-2.3E-3</v>
      </c>
      <c r="AC7">
        <f>Y7+AA7</f>
        <v>0.90541000000000005</v>
      </c>
      <c r="AD7">
        <f>Z7+AB7</f>
        <v>-1.59554</v>
      </c>
      <c r="AE7" s="15">
        <f>Y7+($C$3*AA7)</f>
        <v>0.90541000000000005</v>
      </c>
      <c r="AF7" s="15">
        <f>Z7+($C$3*AB7)</f>
        <v>-1.6162399999999999</v>
      </c>
    </row>
    <row r="8" spans="1:32" x14ac:dyDescent="0.25">
      <c r="C8">
        <v>0.53624799999999995</v>
      </c>
      <c r="D8">
        <v>-1.5040899999999999</v>
      </c>
      <c r="E8">
        <f t="shared" ref="E8:E11" si="1">G8-C8</f>
        <v>3.0394681666401357E-4</v>
      </c>
      <c r="F8">
        <f t="shared" ref="F8:F11" si="2">H8-D8</f>
        <v>-5.5827270827855102E-3</v>
      </c>
      <c r="G8">
        <f>((C8-Shifts!$B$12)*COS(Shifts!$B$24))-(('Tile locations'!D8-Shifts!$C$12+Shifts!$B$6)*SIN(Shifts!$B$24))+Shifts!$B$12</f>
        <v>0.53655194681666396</v>
      </c>
      <c r="H8">
        <f>((C8-Shifts!$B$12)*SIN(Shifts!$B$24))+(('Tile locations'!D8-Shifts!$C$12+Shifts!$B$6)*COS(Shifts!$B$24))+(Shifts!$C$12)</f>
        <v>-1.5096727270827854</v>
      </c>
      <c r="I8" s="15">
        <f t="shared" ref="I8:I65" si="3">C8+($C$3*E8)</f>
        <v>0.53928746816664008</v>
      </c>
      <c r="J8" s="15">
        <f t="shared" ref="J8:J65" si="4">D8+($C$3*F8)</f>
        <v>-1.559917270827855</v>
      </c>
      <c r="N8">
        <v>0.260743</v>
      </c>
      <c r="O8">
        <v>-0.503</v>
      </c>
      <c r="P8">
        <v>0</v>
      </c>
      <c r="Q8">
        <f>Shifts!$B$6</f>
        <v>-6.0000000000000001E-3</v>
      </c>
      <c r="R8">
        <f t="shared" ref="R8:R58" si="5">N8+P8</f>
        <v>0.260743</v>
      </c>
      <c r="S8">
        <f t="shared" ref="S8:S58" si="6">O8+Q8</f>
        <v>-0.50900000000000001</v>
      </c>
      <c r="T8" s="15">
        <f t="shared" ref="T8:T59" si="7">N8+($C$3*P8)</f>
        <v>0.260743</v>
      </c>
      <c r="U8" s="15">
        <f t="shared" ref="U8:U59" si="8">O8+($C$3*Q8)</f>
        <v>-0.56299999999999994</v>
      </c>
      <c r="Y8">
        <v>1.5639400000000001</v>
      </c>
      <c r="Z8">
        <v>-1.5664899999999999</v>
      </c>
      <c r="AA8">
        <v>0</v>
      </c>
      <c r="AB8">
        <f>Shifts!$B$5</f>
        <v>-2.3E-3</v>
      </c>
      <c r="AC8">
        <f t="shared" ref="AC8:AC71" si="9">Y8+AA8</f>
        <v>1.5639400000000001</v>
      </c>
      <c r="AD8">
        <f t="shared" ref="AD8:AD71" si="10">Z8+AB8</f>
        <v>-1.5687899999999999</v>
      </c>
      <c r="AE8" s="15">
        <f t="shared" ref="AE8:AE71" si="11">Y8+($C$3*AA8)</f>
        <v>1.5639400000000001</v>
      </c>
      <c r="AF8" s="15">
        <f t="shared" ref="AF8:AF71" si="12">Z8+($C$3*AB8)</f>
        <v>-1.5894899999999998</v>
      </c>
    </row>
    <row r="9" spans="1:32" x14ac:dyDescent="0.25">
      <c r="C9">
        <v>0.33224799999999999</v>
      </c>
      <c r="D9">
        <v>-1.3030900000000001</v>
      </c>
      <c r="E9">
        <f t="shared" si="1"/>
        <v>-6.4005623258256428E-5</v>
      </c>
      <c r="F9">
        <f t="shared" si="2"/>
        <v>-5.9568563295007149E-3</v>
      </c>
      <c r="G9">
        <f>((C9-Shifts!$B$12)*COS(Shifts!$B$24))-(('Tile locations'!D9-Shifts!$C$12+Shifts!$B$6)*SIN(Shifts!$B$24))+Shifts!$B$12</f>
        <v>0.33218399437674173</v>
      </c>
      <c r="H9">
        <f>((C9-Shifts!$B$12)*SIN(Shifts!$B$24))+(('Tile locations'!D9-Shifts!$C$12+Shifts!$B$6)*COS(Shifts!$B$24))+(Shifts!$C$12)</f>
        <v>-1.3090468563295008</v>
      </c>
      <c r="I9" s="15">
        <f t="shared" si="3"/>
        <v>0.33160794376741742</v>
      </c>
      <c r="J9" s="15">
        <f t="shared" si="4"/>
        <v>-1.3626585632950072</v>
      </c>
      <c r="N9">
        <v>0.260743</v>
      </c>
      <c r="O9">
        <v>0.503</v>
      </c>
      <c r="P9">
        <v>0</v>
      </c>
      <c r="Q9">
        <f>Shifts!$B$6</f>
        <v>-6.0000000000000001E-3</v>
      </c>
      <c r="R9">
        <f t="shared" si="5"/>
        <v>0.260743</v>
      </c>
      <c r="S9">
        <f t="shared" si="6"/>
        <v>0.497</v>
      </c>
      <c r="T9" s="15">
        <f t="shared" si="7"/>
        <v>0.260743</v>
      </c>
      <c r="U9" s="15">
        <f t="shared" si="8"/>
        <v>0.443</v>
      </c>
      <c r="Y9">
        <v>1.5639400000000001</v>
      </c>
      <c r="Z9">
        <v>-1.55349</v>
      </c>
      <c r="AA9">
        <v>0</v>
      </c>
      <c r="AB9">
        <f>Shifts!$B$5</f>
        <v>-2.3E-3</v>
      </c>
      <c r="AC9">
        <f t="shared" si="9"/>
        <v>1.5639400000000001</v>
      </c>
      <c r="AD9">
        <f t="shared" si="10"/>
        <v>-1.55579</v>
      </c>
      <c r="AE9" s="15">
        <f t="shared" si="11"/>
        <v>1.5639400000000001</v>
      </c>
      <c r="AF9" s="15">
        <f t="shared" si="12"/>
        <v>-1.5764899999999999</v>
      </c>
    </row>
    <row r="10" spans="1:32" x14ac:dyDescent="0.25">
      <c r="C10">
        <v>0.29724800000000001</v>
      </c>
      <c r="D10">
        <v>-1.3030900000000001</v>
      </c>
      <c r="E10">
        <f t="shared" si="1"/>
        <v>-6.3946869224340563E-5</v>
      </c>
      <c r="F10">
        <f t="shared" si="2"/>
        <v>-6.0209872808449916E-3</v>
      </c>
      <c r="G10">
        <f>((C10-Shifts!$B$12)*COS(Shifts!$B$24))-(('Tile locations'!D10-Shifts!$C$12+Shifts!$B$6)*SIN(Shifts!$B$24))+Shifts!$B$12</f>
        <v>0.29718405313077567</v>
      </c>
      <c r="H10">
        <f>((C10-Shifts!$B$12)*SIN(Shifts!$B$24))+(('Tile locations'!D10-Shifts!$C$12+Shifts!$B$6)*COS(Shifts!$B$24))+(Shifts!$C$12)</f>
        <v>-1.3091109872808451</v>
      </c>
      <c r="I10" s="15">
        <f t="shared" si="3"/>
        <v>0.29660853130775661</v>
      </c>
      <c r="J10" s="15">
        <f t="shared" si="4"/>
        <v>-1.36329987280845</v>
      </c>
      <c r="N10">
        <v>0.24924299999999999</v>
      </c>
      <c r="O10">
        <v>0.503</v>
      </c>
      <c r="P10">
        <v>0</v>
      </c>
      <c r="Q10">
        <f>Shifts!$B$6</f>
        <v>-6.0000000000000001E-3</v>
      </c>
      <c r="R10">
        <f t="shared" si="5"/>
        <v>0.24924299999999999</v>
      </c>
      <c r="S10">
        <f t="shared" si="6"/>
        <v>0.497</v>
      </c>
      <c r="T10" s="15">
        <f t="shared" si="7"/>
        <v>0.24924299999999999</v>
      </c>
      <c r="U10" s="15">
        <f t="shared" si="8"/>
        <v>0.443</v>
      </c>
      <c r="Y10">
        <v>0.90541000000000005</v>
      </c>
      <c r="Z10">
        <v>-1.5802400000000001</v>
      </c>
      <c r="AA10">
        <v>0</v>
      </c>
      <c r="AB10">
        <f>Shifts!$B$5</f>
        <v>-2.3E-3</v>
      </c>
      <c r="AC10">
        <f t="shared" si="9"/>
        <v>0.90541000000000005</v>
      </c>
      <c r="AD10">
        <f t="shared" si="10"/>
        <v>-1.5825400000000001</v>
      </c>
      <c r="AE10" s="15">
        <f t="shared" si="11"/>
        <v>0.90541000000000005</v>
      </c>
      <c r="AF10" s="15">
        <f t="shared" si="12"/>
        <v>-1.60324</v>
      </c>
    </row>
    <row r="11" spans="1:32" x14ac:dyDescent="0.25">
      <c r="C11">
        <v>0.50124800000000003</v>
      </c>
      <c r="D11">
        <v>-1.5040899999999999</v>
      </c>
      <c r="E11">
        <f t="shared" si="1"/>
        <v>3.0400557069787393E-4</v>
      </c>
      <c r="F11">
        <f t="shared" si="2"/>
        <v>-5.6468580341297869E-3</v>
      </c>
      <c r="G11">
        <f>((C11-Shifts!$B$12)*COS(Shifts!$B$24))-(('Tile locations'!D11-Shifts!$C$12+Shifts!$B$6)*SIN(Shifts!$B$24))+Shifts!$B$12</f>
        <v>0.5015520055706979</v>
      </c>
      <c r="H11">
        <f>((C11-Shifts!$B$12)*SIN(Shifts!$B$24))+(('Tile locations'!D11-Shifts!$C$12+Shifts!$B$6)*COS(Shifts!$B$24))+(Shifts!$C$12)</f>
        <v>-1.5097368580341297</v>
      </c>
      <c r="I11" s="15">
        <f t="shared" si="3"/>
        <v>0.50428805570697877</v>
      </c>
      <c r="J11" s="15">
        <f t="shared" si="4"/>
        <v>-1.5605585803412978</v>
      </c>
      <c r="N11">
        <v>0.24924299999999999</v>
      </c>
      <c r="O11">
        <v>-0.503</v>
      </c>
      <c r="P11">
        <v>0</v>
      </c>
      <c r="Q11">
        <f>Shifts!$B$6</f>
        <v>-6.0000000000000001E-3</v>
      </c>
      <c r="R11">
        <f t="shared" si="5"/>
        <v>0.24924299999999999</v>
      </c>
      <c r="S11">
        <f t="shared" si="6"/>
        <v>-0.50900000000000001</v>
      </c>
      <c r="T11" s="15">
        <f t="shared" si="7"/>
        <v>0.24924299999999999</v>
      </c>
      <c r="U11" s="15">
        <f t="shared" si="8"/>
        <v>-0.56299999999999994</v>
      </c>
      <c r="Y11">
        <v>0.90541000000000005</v>
      </c>
      <c r="Z11">
        <v>-1.59324</v>
      </c>
      <c r="AA11">
        <v>0</v>
      </c>
      <c r="AB11">
        <f>Shifts!$B$5</f>
        <v>-2.3E-3</v>
      </c>
      <c r="AC11">
        <f t="shared" si="9"/>
        <v>0.90541000000000005</v>
      </c>
      <c r="AD11">
        <f t="shared" si="10"/>
        <v>-1.59554</v>
      </c>
      <c r="AE11" s="15">
        <f t="shared" si="11"/>
        <v>0.90541000000000005</v>
      </c>
      <c r="AF11" s="15">
        <f t="shared" si="12"/>
        <v>-1.6162399999999999</v>
      </c>
    </row>
    <row r="12" spans="1:32" x14ac:dyDescent="0.25">
      <c r="I12" s="15"/>
      <c r="J12" s="15"/>
      <c r="T12" s="15"/>
      <c r="U12" s="15"/>
      <c r="AE12" s="15"/>
      <c r="AF12" s="15"/>
    </row>
    <row r="13" spans="1:32" x14ac:dyDescent="0.25">
      <c r="A13" t="s">
        <v>7</v>
      </c>
      <c r="B13" t="s">
        <v>4</v>
      </c>
      <c r="C13">
        <v>0.84926299999999999</v>
      </c>
      <c r="D13">
        <v>-1.8791500000000001</v>
      </c>
      <c r="E13">
        <f t="shared" ref="E13:E23" si="13">G13-C13</f>
        <v>9.9064863715681017E-4</v>
      </c>
      <c r="F13">
        <f t="shared" ref="F13:F23" si="14">H13-D13</f>
        <v>-5.0085560535579887E-3</v>
      </c>
      <c r="G13">
        <f>((C13-Shifts!$B$12)*COS(Shifts!$B$24))-(('Tile locations'!D13-Shifts!$C$12+Shifts!$B$6)*SIN(Shifts!$B$24))+Shifts!$B$12</f>
        <v>0.8502536486371568</v>
      </c>
      <c r="H13">
        <f>((C13-Shifts!$B$12)*SIN(Shifts!$B$24))+(('Tile locations'!D13-Shifts!$C$12+Shifts!$B$6)*COS(Shifts!$B$24))+Shifts!$C$12</f>
        <v>-1.8841585560535581</v>
      </c>
      <c r="I13" s="15">
        <f t="shared" si="3"/>
        <v>0.85916948637156809</v>
      </c>
      <c r="J13" s="15">
        <f t="shared" si="4"/>
        <v>-1.92923556053558</v>
      </c>
      <c r="L13" t="s">
        <v>7</v>
      </c>
      <c r="M13" t="s">
        <v>10</v>
      </c>
      <c r="N13">
        <v>0.25966699999999998</v>
      </c>
      <c r="O13">
        <v>-0.57099999999999995</v>
      </c>
      <c r="P13">
        <v>0</v>
      </c>
      <c r="Q13">
        <f>Shifts!$B$6</f>
        <v>-6.0000000000000001E-3</v>
      </c>
      <c r="R13">
        <f t="shared" si="5"/>
        <v>0.25966699999999998</v>
      </c>
      <c r="S13">
        <f t="shared" si="6"/>
        <v>-0.57699999999999996</v>
      </c>
      <c r="T13" s="15">
        <f t="shared" si="7"/>
        <v>0.25966699999999998</v>
      </c>
      <c r="U13" s="15">
        <f t="shared" si="8"/>
        <v>-0.63100000000000001</v>
      </c>
      <c r="W13" t="s">
        <v>7</v>
      </c>
      <c r="X13" t="s">
        <v>14</v>
      </c>
      <c r="Y13">
        <v>0.90020500000000003</v>
      </c>
      <c r="Z13">
        <v>-1.2997099999999999</v>
      </c>
      <c r="AA13">
        <v>0</v>
      </c>
      <c r="AB13">
        <f>Shifts!$B$5</f>
        <v>-2.3E-3</v>
      </c>
      <c r="AC13">
        <f t="shared" si="9"/>
        <v>0.90020500000000003</v>
      </c>
      <c r="AD13">
        <f t="shared" si="10"/>
        <v>-1.3020099999999999</v>
      </c>
      <c r="AE13" s="15">
        <f t="shared" si="11"/>
        <v>0.90020500000000003</v>
      </c>
      <c r="AF13" s="15">
        <f t="shared" si="12"/>
        <v>-1.3227099999999998</v>
      </c>
    </row>
    <row r="14" spans="1:32" x14ac:dyDescent="0.25">
      <c r="C14">
        <v>0.90326300000000004</v>
      </c>
      <c r="D14">
        <v>-1.8791500000000001</v>
      </c>
      <c r="E14">
        <f t="shared" si="13"/>
        <v>9.9055798807601292E-4</v>
      </c>
      <c r="F14">
        <f t="shared" si="14"/>
        <v>-4.9096111571982348E-3</v>
      </c>
      <c r="G14">
        <f>((C14-Shifts!$B$12)*COS(Shifts!$B$24))-(('Tile locations'!D14-Shifts!$C$12+Shifts!$B$6)*SIN(Shifts!$B$24))+Shifts!$B$12</f>
        <v>0.90425355798807605</v>
      </c>
      <c r="H14">
        <f>((C14-Shifts!$B$12)*SIN(Shifts!$B$24))+(('Tile locations'!D14-Shifts!$C$12+Shifts!$B$6)*COS(Shifts!$B$24))+Shifts!$C$12</f>
        <v>-1.8840596111571983</v>
      </c>
      <c r="I14" s="15">
        <f t="shared" si="3"/>
        <v>0.91316857988076017</v>
      </c>
      <c r="J14" s="15">
        <f t="shared" si="4"/>
        <v>-1.9282461115719824</v>
      </c>
      <c r="N14">
        <v>0.27116699999999999</v>
      </c>
      <c r="O14">
        <v>-0.57099999999999995</v>
      </c>
      <c r="P14">
        <v>0</v>
      </c>
      <c r="Q14">
        <f>Shifts!$B$6</f>
        <v>-6.0000000000000001E-3</v>
      </c>
      <c r="R14">
        <f t="shared" si="5"/>
        <v>0.27116699999999999</v>
      </c>
      <c r="S14">
        <f t="shared" si="6"/>
        <v>-0.57699999999999996</v>
      </c>
      <c r="T14" s="15">
        <f t="shared" si="7"/>
        <v>0.27116699999999999</v>
      </c>
      <c r="U14" s="15">
        <f t="shared" si="8"/>
        <v>-0.63100000000000001</v>
      </c>
      <c r="Y14">
        <v>0.93520499999999995</v>
      </c>
      <c r="Z14">
        <v>-1.2997099999999999</v>
      </c>
      <c r="AA14">
        <v>0</v>
      </c>
      <c r="AB14">
        <f>Shifts!$B$5</f>
        <v>-2.3E-3</v>
      </c>
      <c r="AC14">
        <f t="shared" si="9"/>
        <v>0.93520499999999995</v>
      </c>
      <c r="AD14">
        <f t="shared" si="10"/>
        <v>-1.3020099999999999</v>
      </c>
      <c r="AE14" s="15">
        <f t="shared" si="11"/>
        <v>0.93520499999999995</v>
      </c>
      <c r="AF14" s="15">
        <f t="shared" si="12"/>
        <v>-1.3227099999999998</v>
      </c>
    </row>
    <row r="15" spans="1:32" x14ac:dyDescent="0.25">
      <c r="C15">
        <v>0.52926300000000004</v>
      </c>
      <c r="D15">
        <v>-1.5040899999999999</v>
      </c>
      <c r="E15">
        <f t="shared" si="13"/>
        <v>3.0395854229048336E-4</v>
      </c>
      <c r="F15">
        <f t="shared" si="14"/>
        <v>-5.5955257883608667E-3</v>
      </c>
      <c r="G15">
        <f>((C15-Shifts!$B$12)*COS(Shifts!$B$24))-(('Tile locations'!D15-Shifts!$C$12+Shifts!$B$6)*SIN(Shifts!$B$24))+Shifts!$B$12</f>
        <v>0.52956695854229052</v>
      </c>
      <c r="H15">
        <f>((C15-Shifts!$B$12)*SIN(Shifts!$B$24))+(('Tile locations'!D15-Shifts!$C$12+Shifts!$B$6)*COS(Shifts!$B$24))+Shifts!$C$12</f>
        <v>-1.5096855257883608</v>
      </c>
      <c r="I15" s="15">
        <f t="shared" si="3"/>
        <v>0.53230258542290487</v>
      </c>
      <c r="J15" s="15">
        <f t="shared" si="4"/>
        <v>-1.5600452578836086</v>
      </c>
      <c r="N15">
        <v>0.26097900000000002</v>
      </c>
      <c r="O15">
        <v>-0.503</v>
      </c>
      <c r="P15">
        <v>0</v>
      </c>
      <c r="Q15">
        <f>Shifts!$B$6</f>
        <v>-6.0000000000000001E-3</v>
      </c>
      <c r="R15">
        <f t="shared" si="5"/>
        <v>0.26097900000000002</v>
      </c>
      <c r="S15">
        <f t="shared" si="6"/>
        <v>-0.50900000000000001</v>
      </c>
      <c r="T15" s="15">
        <f t="shared" si="7"/>
        <v>0.26097900000000002</v>
      </c>
      <c r="U15" s="15">
        <f t="shared" si="8"/>
        <v>-0.56299999999999994</v>
      </c>
      <c r="Y15">
        <v>1.2249099999999999</v>
      </c>
      <c r="Z15">
        <v>-1.0115000000000001</v>
      </c>
      <c r="AA15">
        <v>0</v>
      </c>
      <c r="AB15">
        <f>Shifts!$B$5</f>
        <v>-2.3E-3</v>
      </c>
      <c r="AC15">
        <f t="shared" si="9"/>
        <v>1.2249099999999999</v>
      </c>
      <c r="AD15">
        <f t="shared" si="10"/>
        <v>-1.0138</v>
      </c>
      <c r="AE15" s="15">
        <f t="shared" si="11"/>
        <v>1.2249099999999999</v>
      </c>
      <c r="AF15" s="15">
        <f t="shared" si="12"/>
        <v>-1.0345</v>
      </c>
    </row>
    <row r="16" spans="1:32" x14ac:dyDescent="0.25">
      <c r="C16">
        <v>0.47526299999999999</v>
      </c>
      <c r="D16">
        <v>-1.5040899999999999</v>
      </c>
      <c r="E16">
        <f t="shared" si="13"/>
        <v>3.0404919137128061E-4</v>
      </c>
      <c r="F16">
        <f t="shared" si="14"/>
        <v>-5.6944706847206206E-3</v>
      </c>
      <c r="G16">
        <f>((C16-Shifts!$B$12)*COS(Shifts!$B$24))-(('Tile locations'!D16-Shifts!$C$12+Shifts!$B$6)*SIN(Shifts!$B$24))+Shifts!$B$12</f>
        <v>0.47556704919137127</v>
      </c>
      <c r="H16">
        <f>((C16-Shifts!$B$12)*SIN(Shifts!$B$24))+(('Tile locations'!D16-Shifts!$C$12+Shifts!$B$6)*COS(Shifts!$B$24))+Shifts!$C$12</f>
        <v>-1.5097844706847205</v>
      </c>
      <c r="I16" s="15">
        <f t="shared" si="3"/>
        <v>0.4783034919137128</v>
      </c>
      <c r="J16" s="15">
        <f t="shared" si="4"/>
        <v>-1.5610347068472061</v>
      </c>
      <c r="N16">
        <v>0.24947900000000001</v>
      </c>
      <c r="O16">
        <v>-0.503</v>
      </c>
      <c r="P16">
        <v>0</v>
      </c>
      <c r="Q16">
        <f>Shifts!$B$6</f>
        <v>-6.0000000000000001E-3</v>
      </c>
      <c r="R16">
        <f t="shared" si="5"/>
        <v>0.24947900000000001</v>
      </c>
      <c r="S16">
        <f t="shared" si="6"/>
        <v>-0.50900000000000001</v>
      </c>
      <c r="T16" s="15">
        <f t="shared" si="7"/>
        <v>0.24947900000000001</v>
      </c>
      <c r="U16" s="15">
        <f t="shared" si="8"/>
        <v>-0.56299999999999994</v>
      </c>
      <c r="Y16">
        <v>1.18991</v>
      </c>
      <c r="Z16">
        <v>-1.0115000000000001</v>
      </c>
      <c r="AA16">
        <v>0</v>
      </c>
      <c r="AB16">
        <f>Shifts!$B$5</f>
        <v>-2.3E-3</v>
      </c>
      <c r="AC16">
        <f t="shared" si="9"/>
        <v>1.18991</v>
      </c>
      <c r="AD16">
        <f t="shared" si="10"/>
        <v>-1.0138</v>
      </c>
      <c r="AE16" s="15">
        <f t="shared" si="11"/>
        <v>1.18991</v>
      </c>
      <c r="AF16" s="15">
        <f t="shared" si="12"/>
        <v>-1.0345</v>
      </c>
    </row>
    <row r="17" spans="1:32" x14ac:dyDescent="0.25">
      <c r="C17">
        <v>0.84926299999999999</v>
      </c>
      <c r="D17">
        <v>-1.8791500000000001</v>
      </c>
      <c r="E17">
        <f t="shared" si="13"/>
        <v>9.9064863715681017E-4</v>
      </c>
      <c r="F17">
        <f t="shared" si="14"/>
        <v>-5.0085560535579887E-3</v>
      </c>
      <c r="G17">
        <f>((C17-Shifts!$B$12)*COS(Shifts!$B$24))-(('Tile locations'!D17-Shifts!$C$12+Shifts!$B$6)*SIN(Shifts!$B$24))+Shifts!$B$12</f>
        <v>0.8502536486371568</v>
      </c>
      <c r="H17">
        <f>((C17-Shifts!$B$12)*SIN(Shifts!$B$24))+(('Tile locations'!D17-Shifts!$C$12+Shifts!$B$6)*COS(Shifts!$B$24))+Shifts!$C$12</f>
        <v>-1.8841585560535581</v>
      </c>
      <c r="I17" s="15">
        <f t="shared" si="3"/>
        <v>0.85916948637156809</v>
      </c>
      <c r="J17" s="15">
        <f t="shared" si="4"/>
        <v>-1.92923556053558</v>
      </c>
      <c r="N17">
        <v>0.25966699999999998</v>
      </c>
      <c r="O17">
        <v>-0.57099999999999995</v>
      </c>
      <c r="P17">
        <v>0</v>
      </c>
      <c r="Q17">
        <f>Shifts!$B$6</f>
        <v>-6.0000000000000001E-3</v>
      </c>
      <c r="R17">
        <f t="shared" si="5"/>
        <v>0.25966699999999998</v>
      </c>
      <c r="S17">
        <f t="shared" si="6"/>
        <v>-0.57699999999999996</v>
      </c>
      <c r="T17" s="15">
        <f t="shared" si="7"/>
        <v>0.25966699999999998</v>
      </c>
      <c r="U17" s="15">
        <f t="shared" si="8"/>
        <v>-0.63100000000000001</v>
      </c>
      <c r="Y17">
        <v>0.90020500000000003</v>
      </c>
      <c r="Z17">
        <v>-1.2997099999999999</v>
      </c>
      <c r="AA17">
        <v>0</v>
      </c>
      <c r="AB17">
        <f>Shifts!$B$5</f>
        <v>-2.3E-3</v>
      </c>
      <c r="AC17">
        <f t="shared" si="9"/>
        <v>0.90020500000000003</v>
      </c>
      <c r="AD17">
        <f t="shared" si="10"/>
        <v>-1.3020099999999999</v>
      </c>
      <c r="AE17" s="15">
        <f t="shared" si="11"/>
        <v>0.90020500000000003</v>
      </c>
      <c r="AF17" s="15">
        <f t="shared" si="12"/>
        <v>-1.3227099999999998</v>
      </c>
    </row>
    <row r="18" spans="1:32" x14ac:dyDescent="0.25">
      <c r="I18" s="15"/>
      <c r="J18" s="15"/>
      <c r="T18" s="15"/>
      <c r="U18" s="15"/>
      <c r="AA18">
        <v>0</v>
      </c>
      <c r="AE18" s="15"/>
      <c r="AF18" s="15"/>
    </row>
    <row r="19" spans="1:32" x14ac:dyDescent="0.25">
      <c r="A19" t="s">
        <v>7</v>
      </c>
      <c r="B19" t="s">
        <v>2</v>
      </c>
      <c r="C19">
        <v>1.03677</v>
      </c>
      <c r="D19">
        <v>-2.0628000000000002</v>
      </c>
      <c r="E19">
        <f t="shared" si="13"/>
        <v>1.3268381349207381E-3</v>
      </c>
      <c r="F19">
        <f t="shared" si="14"/>
        <v>-4.6646762686428644E-3</v>
      </c>
      <c r="G19">
        <f>((C19-Shifts!$B$12)*COS(Shifts!$B$24))-(('Tile locations'!D19-Shifts!$C$12+Shifts!$B$6)*SIN(Shifts!$B$24))+Shifts!$B$12</f>
        <v>1.0380968381349207</v>
      </c>
      <c r="H19">
        <f>((C19-Shifts!$B$12)*SIN(Shifts!$B$24))+(('Tile locations'!D19-Shifts!$C$12+Shifts!$B$6)*COS(Shifts!$B$24))+Shifts!$C$12</f>
        <v>-2.0674646762686431</v>
      </c>
      <c r="I19" s="15">
        <f t="shared" si="3"/>
        <v>1.0500383813492074</v>
      </c>
      <c r="J19" s="15">
        <f t="shared" si="4"/>
        <v>-2.1094467626864288</v>
      </c>
      <c r="L19" t="s">
        <v>7</v>
      </c>
      <c r="M19" t="s">
        <v>9</v>
      </c>
      <c r="N19">
        <v>0.28772500000000001</v>
      </c>
      <c r="O19">
        <v>-0.85350000000000004</v>
      </c>
      <c r="P19">
        <v>0</v>
      </c>
      <c r="Q19">
        <f>Shifts!$B$6</f>
        <v>-6.0000000000000001E-3</v>
      </c>
      <c r="R19">
        <f t="shared" si="5"/>
        <v>0.28772500000000001</v>
      </c>
      <c r="S19">
        <f t="shared" si="6"/>
        <v>-0.85950000000000004</v>
      </c>
      <c r="T19" s="15">
        <f t="shared" si="7"/>
        <v>0.28772500000000001</v>
      </c>
      <c r="U19" s="15">
        <f t="shared" si="8"/>
        <v>-0.91349999999999998</v>
      </c>
      <c r="W19" t="s">
        <v>7</v>
      </c>
      <c r="X19" t="s">
        <v>15</v>
      </c>
      <c r="Y19">
        <v>0.85523000000000005</v>
      </c>
      <c r="Z19">
        <v>-1.56477</v>
      </c>
      <c r="AA19">
        <v>0</v>
      </c>
      <c r="AB19">
        <f>Shifts!$B$5</f>
        <v>-2.3E-3</v>
      </c>
      <c r="AC19">
        <f t="shared" si="9"/>
        <v>0.85523000000000005</v>
      </c>
      <c r="AD19">
        <f t="shared" si="10"/>
        <v>-1.56707</v>
      </c>
      <c r="AE19" s="15">
        <f t="shared" si="11"/>
        <v>0.85523000000000005</v>
      </c>
      <c r="AF19" s="15">
        <f t="shared" si="12"/>
        <v>-1.5877699999999999</v>
      </c>
    </row>
    <row r="20" spans="1:32" x14ac:dyDescent="0.25">
      <c r="C20">
        <v>1.08734</v>
      </c>
      <c r="D20">
        <v>-2.0628000000000002</v>
      </c>
      <c r="E20">
        <f t="shared" si="13"/>
        <v>1.3267532437353236E-3</v>
      </c>
      <c r="F20">
        <f t="shared" si="14"/>
        <v>-4.5720162055147284E-3</v>
      </c>
      <c r="G20">
        <f>((C20-Shifts!$B$12)*COS(Shifts!$B$24))-(('Tile locations'!D20-Shifts!$C$12+Shifts!$B$6)*SIN(Shifts!$B$24))+Shifts!$B$12</f>
        <v>1.0886667532437353</v>
      </c>
      <c r="H20">
        <f>((C20-Shifts!$B$12)*SIN(Shifts!$B$24))+(('Tile locations'!D20-Shifts!$C$12+Shifts!$B$6)*COS(Shifts!$B$24))+Shifts!$C$12</f>
        <v>-2.0673720162055149</v>
      </c>
      <c r="I20" s="15">
        <f t="shared" si="3"/>
        <v>1.1006075324373532</v>
      </c>
      <c r="J20" s="15">
        <f t="shared" si="4"/>
        <v>-2.1085201620551475</v>
      </c>
      <c r="N20">
        <v>0.30472500000000002</v>
      </c>
      <c r="O20">
        <v>-0.85350000000000004</v>
      </c>
      <c r="P20">
        <v>0</v>
      </c>
      <c r="Q20">
        <f>Shifts!$B$6</f>
        <v>-6.0000000000000001E-3</v>
      </c>
      <c r="R20">
        <f t="shared" si="5"/>
        <v>0.30472500000000002</v>
      </c>
      <c r="S20">
        <f t="shared" si="6"/>
        <v>-0.85950000000000004</v>
      </c>
      <c r="T20" s="15">
        <f t="shared" si="7"/>
        <v>0.30472500000000002</v>
      </c>
      <c r="U20" s="15">
        <f t="shared" si="8"/>
        <v>-0.91349999999999998</v>
      </c>
      <c r="Y20">
        <v>0.88222999999999996</v>
      </c>
      <c r="Z20">
        <v>-1.56477</v>
      </c>
      <c r="AA20">
        <v>0</v>
      </c>
      <c r="AB20">
        <f>Shifts!$B$5</f>
        <v>-2.3E-3</v>
      </c>
      <c r="AC20">
        <f t="shared" si="9"/>
        <v>0.88222999999999996</v>
      </c>
      <c r="AD20">
        <f t="shared" si="10"/>
        <v>-1.56707</v>
      </c>
      <c r="AE20" s="15">
        <f t="shared" si="11"/>
        <v>0.88222999999999996</v>
      </c>
      <c r="AF20" s="15">
        <f t="shared" si="12"/>
        <v>-1.5877699999999999</v>
      </c>
    </row>
    <row r="21" spans="1:32" x14ac:dyDescent="0.25">
      <c r="C21">
        <v>0.90134499999999995</v>
      </c>
      <c r="D21">
        <v>-1.8791500000000001</v>
      </c>
      <c r="E21">
        <f t="shared" si="13"/>
        <v>9.9056120779705825E-4</v>
      </c>
      <c r="F21">
        <f t="shared" si="14"/>
        <v>-4.9131255333318968E-3</v>
      </c>
      <c r="G21">
        <f>((C21-Shifts!$B$12)*COS(Shifts!$B$24))-(('Tile locations'!D21-Shifts!$C$12+Shifts!$B$6)*SIN(Shifts!$B$24))+Shifts!$B$12</f>
        <v>0.90233556120779701</v>
      </c>
      <c r="H21">
        <f>((C21-Shifts!$B$12)*SIN(Shifts!$B$24))+(('Tile locations'!D21-Shifts!$C$12+Shifts!$B$6)*COS(Shifts!$B$24))+Shifts!$C$12</f>
        <v>-1.884063125533332</v>
      </c>
      <c r="I21" s="15">
        <f t="shared" si="3"/>
        <v>0.91125061207797053</v>
      </c>
      <c r="J21" s="15">
        <f t="shared" si="4"/>
        <v>-1.9282812553333191</v>
      </c>
      <c r="N21">
        <v>0.26872499999999999</v>
      </c>
      <c r="O21">
        <v>-0.57099999999999995</v>
      </c>
      <c r="P21">
        <v>0</v>
      </c>
      <c r="Q21">
        <f>Shifts!$B$6</f>
        <v>-6.0000000000000001E-3</v>
      </c>
      <c r="R21">
        <f t="shared" si="5"/>
        <v>0.26872499999999999</v>
      </c>
      <c r="S21">
        <f t="shared" si="6"/>
        <v>-0.57699999999999996</v>
      </c>
      <c r="T21" s="15">
        <f t="shared" si="7"/>
        <v>0.26872499999999999</v>
      </c>
      <c r="U21" s="15">
        <f t="shared" si="8"/>
        <v>-0.63100000000000001</v>
      </c>
      <c r="Y21">
        <v>0.85027699999999995</v>
      </c>
      <c r="Z21">
        <v>-1.50177</v>
      </c>
      <c r="AA21">
        <v>0</v>
      </c>
      <c r="AB21">
        <f>Shifts!$B$5</f>
        <v>-2.3E-3</v>
      </c>
      <c r="AC21">
        <f t="shared" si="9"/>
        <v>0.85027699999999995</v>
      </c>
      <c r="AD21">
        <f t="shared" si="10"/>
        <v>-1.50407</v>
      </c>
      <c r="AE21" s="15">
        <f t="shared" si="11"/>
        <v>0.85027699999999995</v>
      </c>
      <c r="AF21" s="15">
        <f t="shared" si="12"/>
        <v>-1.52477</v>
      </c>
    </row>
    <row r="22" spans="1:32" x14ac:dyDescent="0.25">
      <c r="C22">
        <v>0.85077000000000003</v>
      </c>
      <c r="D22">
        <v>-1.8791500000000001</v>
      </c>
      <c r="E22">
        <f t="shared" si="13"/>
        <v>9.9064610737598091E-4</v>
      </c>
      <c r="F22">
        <f t="shared" si="14"/>
        <v>-5.0057947580244289E-3</v>
      </c>
      <c r="G22">
        <f>((C22-Shifts!$B$12)*COS(Shifts!$B$24))-(('Tile locations'!D22-Shifts!$C$12+Shifts!$B$6)*SIN(Shifts!$B$24))+Shifts!$B$12</f>
        <v>0.85176064610737601</v>
      </c>
      <c r="H22">
        <f>((C22-Shifts!$B$12)*SIN(Shifts!$B$24))+(('Tile locations'!D22-Shifts!$C$12+Shifts!$B$6)*COS(Shifts!$B$24))+Shifts!$C$12</f>
        <v>-1.8841557947580245</v>
      </c>
      <c r="I22" s="15">
        <f t="shared" si="3"/>
        <v>0.86067646107375984</v>
      </c>
      <c r="J22" s="15">
        <f t="shared" si="4"/>
        <v>-1.9292079475802444</v>
      </c>
      <c r="N22">
        <v>0.25172499999999998</v>
      </c>
      <c r="O22">
        <v>-0.57099999999999995</v>
      </c>
      <c r="P22">
        <v>0</v>
      </c>
      <c r="Q22">
        <f>Shifts!$B$6</f>
        <v>-6.0000000000000001E-3</v>
      </c>
      <c r="R22">
        <f t="shared" si="5"/>
        <v>0.25172499999999998</v>
      </c>
      <c r="S22">
        <f t="shared" si="6"/>
        <v>-0.57699999999999996</v>
      </c>
      <c r="T22" s="15">
        <f t="shared" si="7"/>
        <v>0.25172499999999998</v>
      </c>
      <c r="U22" s="15">
        <f t="shared" si="8"/>
        <v>-0.63100000000000001</v>
      </c>
      <c r="Y22">
        <v>0.82327700000000004</v>
      </c>
      <c r="Z22">
        <v>-1.50177</v>
      </c>
      <c r="AA22">
        <v>0</v>
      </c>
      <c r="AB22">
        <f>Shifts!$B$5</f>
        <v>-2.3E-3</v>
      </c>
      <c r="AC22">
        <f t="shared" si="9"/>
        <v>0.82327700000000004</v>
      </c>
      <c r="AD22">
        <f t="shared" si="10"/>
        <v>-1.50407</v>
      </c>
      <c r="AE22" s="15">
        <f t="shared" si="11"/>
        <v>0.82327700000000004</v>
      </c>
      <c r="AF22" s="15">
        <f t="shared" si="12"/>
        <v>-1.52477</v>
      </c>
    </row>
    <row r="23" spans="1:32" x14ac:dyDescent="0.25">
      <c r="C23">
        <v>1.03677</v>
      </c>
      <c r="D23">
        <v>-2.0628000000000002</v>
      </c>
      <c r="E23">
        <f t="shared" si="13"/>
        <v>1.3268381349207381E-3</v>
      </c>
      <c r="F23">
        <f t="shared" si="14"/>
        <v>-4.6646762686428644E-3</v>
      </c>
      <c r="G23">
        <f>((C23-Shifts!$B$12)*COS(Shifts!$B$24))-(('Tile locations'!D23-Shifts!$C$12+Shifts!$B$6)*SIN(Shifts!$B$24))+Shifts!$B$12</f>
        <v>1.0380968381349207</v>
      </c>
      <c r="H23">
        <f>((C23-Shifts!$B$12)*SIN(Shifts!$B$24))+(('Tile locations'!D23-Shifts!$C$12+Shifts!$B$6)*COS(Shifts!$B$24))+Shifts!$C$12</f>
        <v>-2.0674646762686431</v>
      </c>
      <c r="I23" s="15">
        <f t="shared" si="3"/>
        <v>1.0500383813492074</v>
      </c>
      <c r="J23" s="15">
        <f t="shared" si="4"/>
        <v>-2.1094467626864288</v>
      </c>
      <c r="N23">
        <v>0.28772500000000001</v>
      </c>
      <c r="O23">
        <v>-0.85350000000000004</v>
      </c>
      <c r="P23">
        <v>0</v>
      </c>
      <c r="Q23">
        <f>Shifts!$B$6</f>
        <v>-6.0000000000000001E-3</v>
      </c>
      <c r="R23">
        <f t="shared" si="5"/>
        <v>0.28772500000000001</v>
      </c>
      <c r="S23">
        <f t="shared" si="6"/>
        <v>-0.85950000000000004</v>
      </c>
      <c r="T23" s="15">
        <f t="shared" si="7"/>
        <v>0.28772500000000001</v>
      </c>
      <c r="U23" s="15">
        <f t="shared" si="8"/>
        <v>-0.91349999999999998</v>
      </c>
      <c r="Y23">
        <v>0.85523000000000005</v>
      </c>
      <c r="Z23">
        <v>-1.56477</v>
      </c>
      <c r="AA23">
        <v>0</v>
      </c>
      <c r="AB23">
        <f>Shifts!$B$5</f>
        <v>-2.3E-3</v>
      </c>
      <c r="AC23">
        <f t="shared" si="9"/>
        <v>0.85523000000000005</v>
      </c>
      <c r="AD23">
        <f t="shared" si="10"/>
        <v>-1.56707</v>
      </c>
      <c r="AE23" s="15">
        <f t="shared" si="11"/>
        <v>0.85523000000000005</v>
      </c>
      <c r="AF23" s="15">
        <f t="shared" si="12"/>
        <v>-1.5877699999999999</v>
      </c>
    </row>
    <row r="24" spans="1:32" x14ac:dyDescent="0.25">
      <c r="I24" s="15"/>
      <c r="J24" s="15"/>
      <c r="T24" s="15"/>
      <c r="U24" s="15"/>
      <c r="AE24" s="15"/>
      <c r="AF24" s="15"/>
    </row>
    <row r="25" spans="1:32" x14ac:dyDescent="0.25">
      <c r="A25" t="s">
        <v>7</v>
      </c>
      <c r="B25" t="s">
        <v>1</v>
      </c>
      <c r="C25">
        <v>1.0601700000000001</v>
      </c>
      <c r="D25">
        <v>-2.1</v>
      </c>
      <c r="E25">
        <f>G25-C25</f>
        <v>1.4256788820499189E-4</v>
      </c>
      <c r="F25">
        <f>H25-D25</f>
        <v>-3.4423280723494543E-3</v>
      </c>
      <c r="G25">
        <f>((C25-Shifts!$B$9)*COS(Shifts!$B$8))-(('Tile locations'!D25-Shifts!$B$10)*SIN(Shifts!$B$8))+Shifts!$B$9</f>
        <v>1.060312567888205</v>
      </c>
      <c r="H25">
        <f>((C25-Shifts!$B$9)*SIN(Shifts!$B$8)+('Tile locations'!D25-Shifts!$B$10)*COS(Shifts!$B$8))+Shifts!$B$10</f>
        <v>-2.1034423280723495</v>
      </c>
      <c r="I25" s="15">
        <f t="shared" si="3"/>
        <v>1.06159567888205</v>
      </c>
      <c r="J25" s="15">
        <f t="shared" si="4"/>
        <v>-2.1344232807234946</v>
      </c>
      <c r="L25" t="s">
        <v>7</v>
      </c>
      <c r="M25" t="s">
        <v>8</v>
      </c>
      <c r="N25">
        <v>0.31644899999999998</v>
      </c>
      <c r="O25">
        <v>-1.1000000000000001</v>
      </c>
      <c r="P25">
        <v>0</v>
      </c>
      <c r="Q25">
        <f>Shifts!$B$6</f>
        <v>-6.0000000000000001E-3</v>
      </c>
      <c r="R25">
        <f t="shared" si="5"/>
        <v>0.31644899999999998</v>
      </c>
      <c r="S25">
        <f t="shared" si="6"/>
        <v>-1.1060000000000001</v>
      </c>
      <c r="T25" s="15">
        <f t="shared" si="7"/>
        <v>0.31644899999999998</v>
      </c>
      <c r="U25" s="15">
        <f t="shared" si="8"/>
        <v>-1.1600000000000001</v>
      </c>
      <c r="W25" t="s">
        <v>7</v>
      </c>
      <c r="X25" t="s">
        <v>16</v>
      </c>
      <c r="Y25">
        <v>0.82324200000000003</v>
      </c>
      <c r="Z25">
        <v>-1.44171</v>
      </c>
      <c r="AA25">
        <v>0</v>
      </c>
      <c r="AB25">
        <f>Shifts!$B$5</f>
        <v>-2.3E-3</v>
      </c>
      <c r="AC25">
        <f t="shared" si="9"/>
        <v>0.82324200000000003</v>
      </c>
      <c r="AD25">
        <f t="shared" si="10"/>
        <v>-1.44401</v>
      </c>
      <c r="AE25" s="15">
        <f t="shared" si="11"/>
        <v>0.82324200000000003</v>
      </c>
      <c r="AF25" s="15">
        <f t="shared" si="12"/>
        <v>-1.46471</v>
      </c>
    </row>
    <row r="26" spans="1:32" x14ac:dyDescent="0.25">
      <c r="C26">
        <v>1.40476</v>
      </c>
      <c r="D26">
        <v>-2.1</v>
      </c>
      <c r="E26">
        <f t="shared" ref="E26:E29" si="15">G26-C26</f>
        <v>1.4025612679424704E-4</v>
      </c>
      <c r="F26">
        <f t="shared" ref="F26:F29" si="16">H26-D26</f>
        <v>-2.1801021081055971E-3</v>
      </c>
      <c r="G26">
        <f>((C26-Shifts!$B$9)*COS(Shifts!$B$8))-(('Tile locations'!D26-Shifts!$B$10)*SIN(Shifts!$B$8))+Shifts!$B$9</f>
        <v>1.4049002561267943</v>
      </c>
      <c r="H26">
        <f>((C26-Shifts!$B$9)*SIN(Shifts!$B$8)+('Tile locations'!D26-Shifts!$B$10)*COS(Shifts!$B$8))+Shifts!$B$10</f>
        <v>-2.1021801021081057</v>
      </c>
      <c r="I26" s="15">
        <f t="shared" si="3"/>
        <v>1.4061625612679425</v>
      </c>
      <c r="J26" s="15">
        <f t="shared" si="4"/>
        <v>-2.1218010210810561</v>
      </c>
      <c r="N26">
        <v>0.334449</v>
      </c>
      <c r="O26">
        <v>-1.1000000000000001</v>
      </c>
      <c r="P26">
        <v>0</v>
      </c>
      <c r="Q26">
        <f>Shifts!$B$6</f>
        <v>-6.0000000000000001E-3</v>
      </c>
      <c r="R26">
        <f t="shared" si="5"/>
        <v>0.334449</v>
      </c>
      <c r="S26">
        <f t="shared" si="6"/>
        <v>-1.1060000000000001</v>
      </c>
      <c r="T26" s="15">
        <f t="shared" si="7"/>
        <v>0.334449</v>
      </c>
      <c r="U26" s="15">
        <f t="shared" si="8"/>
        <v>-1.1600000000000001</v>
      </c>
      <c r="Y26">
        <v>0.85324199999999994</v>
      </c>
      <c r="Z26">
        <v>-1.44171</v>
      </c>
      <c r="AA26">
        <v>0</v>
      </c>
      <c r="AB26">
        <f>Shifts!$B$5</f>
        <v>-2.3E-3</v>
      </c>
      <c r="AC26">
        <f t="shared" si="9"/>
        <v>0.85324199999999994</v>
      </c>
      <c r="AD26">
        <f t="shared" si="10"/>
        <v>-1.44401</v>
      </c>
      <c r="AE26" s="15">
        <f t="shared" si="11"/>
        <v>0.85324199999999994</v>
      </c>
      <c r="AF26" s="15">
        <f t="shared" si="12"/>
        <v>-1.46471</v>
      </c>
    </row>
    <row r="27" spans="1:32" x14ac:dyDescent="0.25">
      <c r="C27">
        <v>1.40476</v>
      </c>
      <c r="D27">
        <v>-2.0628000000000002</v>
      </c>
      <c r="E27">
        <f t="shared" si="15"/>
        <v>3.9933046871443167E-6</v>
      </c>
      <c r="F27">
        <f t="shared" si="16"/>
        <v>-2.1803516728766681E-3</v>
      </c>
      <c r="G27">
        <f>((C27-Shifts!$B$9)*COS(Shifts!$B$8))-(('Tile locations'!D27-Shifts!$B$10)*SIN(Shifts!$B$8))+Shifts!$B$9</f>
        <v>1.4047639933046872</v>
      </c>
      <c r="H27">
        <f>((C27-Shifts!$B$9)*SIN(Shifts!$B$8)+('Tile locations'!D27-Shifts!$B$10)*COS(Shifts!$B$8))+Shifts!$B$10</f>
        <v>-2.0649803516728769</v>
      </c>
      <c r="I27" s="15">
        <f t="shared" si="3"/>
        <v>1.4047999330468715</v>
      </c>
      <c r="J27" s="15">
        <f t="shared" si="4"/>
        <v>-2.0846035167287669</v>
      </c>
      <c r="N27">
        <v>0.30304599999999998</v>
      </c>
      <c r="O27">
        <v>-0.85350000000000004</v>
      </c>
      <c r="P27">
        <v>0</v>
      </c>
      <c r="Q27">
        <f>Shifts!$B$6</f>
        <v>-6.0000000000000001E-3</v>
      </c>
      <c r="R27">
        <f t="shared" si="5"/>
        <v>0.30304599999999998</v>
      </c>
      <c r="S27">
        <f t="shared" si="6"/>
        <v>-0.85950000000000004</v>
      </c>
      <c r="T27" s="15">
        <f t="shared" si="7"/>
        <v>0.30304599999999998</v>
      </c>
      <c r="U27" s="15">
        <f t="shared" si="8"/>
        <v>-0.91349999999999998</v>
      </c>
      <c r="Y27">
        <v>0.88467799999999996</v>
      </c>
      <c r="Z27">
        <v>-1.35721</v>
      </c>
      <c r="AA27">
        <v>0</v>
      </c>
      <c r="AB27">
        <f>Shifts!$B$5</f>
        <v>-2.3E-3</v>
      </c>
      <c r="AC27">
        <f t="shared" si="9"/>
        <v>0.88467799999999996</v>
      </c>
      <c r="AD27">
        <f t="shared" si="10"/>
        <v>-1.35951</v>
      </c>
      <c r="AE27" s="15">
        <f t="shared" si="11"/>
        <v>0.88467799999999996</v>
      </c>
      <c r="AF27" s="15">
        <f t="shared" si="12"/>
        <v>-1.3802099999999999</v>
      </c>
    </row>
    <row r="28" spans="1:32" x14ac:dyDescent="0.25">
      <c r="C28">
        <v>1.0601700000000001</v>
      </c>
      <c r="D28">
        <v>-2.0628000000000002</v>
      </c>
      <c r="E28">
        <f t="shared" si="15"/>
        <v>6.3050660978891671E-6</v>
      </c>
      <c r="F28">
        <f t="shared" si="16"/>
        <v>-3.4425776371205252E-3</v>
      </c>
      <c r="G28">
        <f>((C28-Shifts!$B$9)*COS(Shifts!$B$8))-(('Tile locations'!D28-Shifts!$B$10)*SIN(Shifts!$B$8))+Shifts!$B$9</f>
        <v>1.0601763050660979</v>
      </c>
      <c r="H28">
        <f>((C28-Shifts!$B$9)*SIN(Shifts!$B$8)+('Tile locations'!D28-Shifts!$B$10)*COS(Shifts!$B$8))+Shifts!$B$10</f>
        <v>-2.0662425776371207</v>
      </c>
      <c r="I28" s="15">
        <f t="shared" si="3"/>
        <v>1.0602330506609789</v>
      </c>
      <c r="J28" s="15">
        <f t="shared" si="4"/>
        <v>-2.0972257763712054</v>
      </c>
      <c r="N28">
        <v>0.28504600000000002</v>
      </c>
      <c r="O28">
        <v>-0.85350000000000004</v>
      </c>
      <c r="P28">
        <v>0</v>
      </c>
      <c r="Q28">
        <f>Shifts!$B$6</f>
        <v>-6.0000000000000001E-3</v>
      </c>
      <c r="R28">
        <f t="shared" si="5"/>
        <v>0.28504600000000002</v>
      </c>
      <c r="S28">
        <f t="shared" si="6"/>
        <v>-0.85950000000000004</v>
      </c>
      <c r="T28" s="15">
        <f t="shared" si="7"/>
        <v>0.28504600000000002</v>
      </c>
      <c r="U28" s="15">
        <f t="shared" si="8"/>
        <v>-0.91349999999999998</v>
      </c>
      <c r="Y28">
        <v>0.85467800000000005</v>
      </c>
      <c r="Z28">
        <v>-1.35721</v>
      </c>
      <c r="AA28">
        <v>0</v>
      </c>
      <c r="AB28">
        <f>Shifts!$B$5</f>
        <v>-2.3E-3</v>
      </c>
      <c r="AC28">
        <f t="shared" si="9"/>
        <v>0.85467800000000005</v>
      </c>
      <c r="AD28">
        <f t="shared" si="10"/>
        <v>-1.35951</v>
      </c>
      <c r="AE28" s="15">
        <f t="shared" si="11"/>
        <v>0.85467800000000005</v>
      </c>
      <c r="AF28" s="15">
        <f t="shared" si="12"/>
        <v>-1.3802099999999999</v>
      </c>
    </row>
    <row r="29" spans="1:32" x14ac:dyDescent="0.25">
      <c r="C29">
        <v>1.0601700000000001</v>
      </c>
      <c r="D29">
        <v>-2.1</v>
      </c>
      <c r="E29">
        <f t="shared" si="15"/>
        <v>1.4256788820499189E-4</v>
      </c>
      <c r="F29">
        <f t="shared" si="16"/>
        <v>-3.4423280723494543E-3</v>
      </c>
      <c r="G29">
        <f>((C29-Shifts!$B$9)*COS(Shifts!$B$8))-(('Tile locations'!D29-Shifts!$B$10)*SIN(Shifts!$B$8))+Shifts!$B$9</f>
        <v>1.060312567888205</v>
      </c>
      <c r="H29">
        <f>((C29-Shifts!$B$9)*SIN(Shifts!$B$8)+('Tile locations'!D29-Shifts!$B$10)*COS(Shifts!$B$8))+Shifts!$B$10</f>
        <v>-2.1034423280723495</v>
      </c>
      <c r="I29" s="15">
        <f t="shared" si="3"/>
        <v>1.06159567888205</v>
      </c>
      <c r="J29" s="15">
        <f t="shared" si="4"/>
        <v>-2.1344232807234946</v>
      </c>
      <c r="N29">
        <v>0.31644899999999998</v>
      </c>
      <c r="O29">
        <v>-1.1000000000000001</v>
      </c>
      <c r="P29">
        <v>0</v>
      </c>
      <c r="Q29">
        <f>Shifts!$B$6</f>
        <v>-6.0000000000000001E-3</v>
      </c>
      <c r="R29">
        <f t="shared" si="5"/>
        <v>0.31644899999999998</v>
      </c>
      <c r="S29">
        <f t="shared" si="6"/>
        <v>-1.1060000000000001</v>
      </c>
      <c r="T29" s="15">
        <f t="shared" si="7"/>
        <v>0.31644899999999998</v>
      </c>
      <c r="U29" s="15">
        <f t="shared" si="8"/>
        <v>-1.1600000000000001</v>
      </c>
      <c r="Y29">
        <v>0.82324200000000003</v>
      </c>
      <c r="Z29">
        <v>-1.44171</v>
      </c>
      <c r="AA29">
        <v>0</v>
      </c>
      <c r="AB29">
        <f>Shifts!$B$5</f>
        <v>-2.3E-3</v>
      </c>
      <c r="AC29">
        <f t="shared" si="9"/>
        <v>0.82324200000000003</v>
      </c>
      <c r="AD29">
        <f t="shared" si="10"/>
        <v>-1.44401</v>
      </c>
      <c r="AE29" s="15">
        <f t="shared" si="11"/>
        <v>0.82324200000000003</v>
      </c>
      <c r="AF29" s="15">
        <f t="shared" si="12"/>
        <v>-1.46471</v>
      </c>
    </row>
    <row r="30" spans="1:32" x14ac:dyDescent="0.25">
      <c r="I30" s="15"/>
      <c r="J30" s="15"/>
      <c r="T30" s="15"/>
      <c r="U30" s="15"/>
      <c r="AE30" s="15"/>
      <c r="AF30" s="15"/>
    </row>
    <row r="31" spans="1:32" x14ac:dyDescent="0.25">
      <c r="A31" t="s">
        <v>7</v>
      </c>
      <c r="B31" t="s">
        <v>0</v>
      </c>
      <c r="C31">
        <v>1.34937</v>
      </c>
      <c r="D31">
        <v>-2.0628000000000002</v>
      </c>
      <c r="E31">
        <f>G31-C31</f>
        <v>4.3649012644308982E-6</v>
      </c>
      <c r="F31">
        <f>H31-D31</f>
        <v>-2.3832440846107694E-3</v>
      </c>
      <c r="G31">
        <f>((C31-Shifts!$B$9)*COS(Shifts!$B$8))-(('Tile locations'!D31-Shifts!$B$10)*SIN(Shifts!$B$8))+Shifts!$B$9</f>
        <v>1.3493743649012644</v>
      </c>
      <c r="H31">
        <f>((C31-Shifts!$B$9)*SIN(Shifts!$B$8)+('Tile locations'!D31-Shifts!$B$10)*COS(Shifts!$B$8))+Shifts!$B$10</f>
        <v>-2.065183244084611</v>
      </c>
      <c r="I31" s="15">
        <f t="shared" si="3"/>
        <v>1.3494136490126443</v>
      </c>
      <c r="J31" s="15">
        <f t="shared" si="4"/>
        <v>-2.0866324408461079</v>
      </c>
      <c r="L31" t="s">
        <v>7</v>
      </c>
      <c r="M31" t="s">
        <v>5</v>
      </c>
      <c r="N31">
        <v>0.29735299999999998</v>
      </c>
      <c r="O31">
        <v>-1.30305</v>
      </c>
      <c r="P31">
        <v>0</v>
      </c>
      <c r="Q31">
        <f>Shifts!$B$6</f>
        <v>-6.0000000000000001E-3</v>
      </c>
      <c r="R31">
        <f t="shared" si="5"/>
        <v>0.29735299999999998</v>
      </c>
      <c r="S31">
        <f t="shared" si="6"/>
        <v>-1.30905</v>
      </c>
      <c r="T31" s="15">
        <f t="shared" si="7"/>
        <v>0.29735299999999998</v>
      </c>
      <c r="U31" s="15">
        <f t="shared" si="8"/>
        <v>-1.3630500000000001</v>
      </c>
      <c r="W31" t="s">
        <v>7</v>
      </c>
      <c r="X31" t="s">
        <v>17</v>
      </c>
      <c r="Y31">
        <v>0.88771</v>
      </c>
      <c r="Z31">
        <v>-1.58727</v>
      </c>
      <c r="AA31">
        <v>0</v>
      </c>
      <c r="AB31">
        <f>Shifts!$B$5</f>
        <v>-2.3E-3</v>
      </c>
      <c r="AC31">
        <f t="shared" si="9"/>
        <v>0.88771</v>
      </c>
      <c r="AD31">
        <f t="shared" si="10"/>
        <v>-1.5895699999999999</v>
      </c>
      <c r="AE31" s="15">
        <f t="shared" si="11"/>
        <v>0.88771</v>
      </c>
      <c r="AF31" s="15">
        <f t="shared" si="12"/>
        <v>-1.6102699999999999</v>
      </c>
    </row>
    <row r="32" spans="1:32" x14ac:dyDescent="0.25">
      <c r="C32">
        <v>1.4048700000000001</v>
      </c>
      <c r="D32">
        <v>-2.0628000000000002</v>
      </c>
      <c r="E32">
        <f t="shared" ref="E32:F35" si="17">G32-C32</f>
        <v>3.9925667267848297E-6</v>
      </c>
      <c r="F32">
        <f t="shared" si="17"/>
        <v>-2.1799487451770183E-3</v>
      </c>
      <c r="G32">
        <f>((C32-Shifts!$B$9)*COS(Shifts!$B$8))-(('Tile locations'!D32-Shifts!$B$10)*SIN(Shifts!$B$8))+Shifts!$B$9</f>
        <v>1.4048739925667268</v>
      </c>
      <c r="H32">
        <f>((C32-Shifts!$B$9)*SIN(Shifts!$B$8)+('Tile locations'!D32-Shifts!$B$10)*COS(Shifts!$B$8))+Shifts!$B$10</f>
        <v>-2.0649799487451772</v>
      </c>
      <c r="I32" s="15">
        <f t="shared" si="3"/>
        <v>1.4049099256672679</v>
      </c>
      <c r="J32" s="15">
        <f t="shared" si="4"/>
        <v>-2.0845994874517704</v>
      </c>
      <c r="N32">
        <v>0.33235300000000001</v>
      </c>
      <c r="O32">
        <v>-1.30305</v>
      </c>
      <c r="P32">
        <v>0</v>
      </c>
      <c r="Q32">
        <f>Shifts!$B$6</f>
        <v>-6.0000000000000001E-3</v>
      </c>
      <c r="R32">
        <f t="shared" si="5"/>
        <v>0.33235300000000001</v>
      </c>
      <c r="S32">
        <f t="shared" si="6"/>
        <v>-1.30905</v>
      </c>
      <c r="T32" s="15">
        <f t="shared" si="7"/>
        <v>0.33235300000000001</v>
      </c>
      <c r="U32" s="15">
        <f t="shared" si="8"/>
        <v>-1.3630500000000001</v>
      </c>
      <c r="Y32">
        <v>0.90420999999999996</v>
      </c>
      <c r="Z32">
        <v>-1.58727</v>
      </c>
      <c r="AA32">
        <v>0</v>
      </c>
      <c r="AB32">
        <f>Shifts!$B$5</f>
        <v>-2.3E-3</v>
      </c>
      <c r="AC32">
        <f t="shared" si="9"/>
        <v>0.90420999999999996</v>
      </c>
      <c r="AD32">
        <f t="shared" si="10"/>
        <v>-1.5895699999999999</v>
      </c>
      <c r="AE32" s="15">
        <f t="shared" si="11"/>
        <v>0.90420999999999996</v>
      </c>
      <c r="AF32" s="15">
        <f t="shared" si="12"/>
        <v>-1.6102699999999999</v>
      </c>
    </row>
    <row r="33" spans="1:32" x14ac:dyDescent="0.25">
      <c r="C33">
        <v>1.78772</v>
      </c>
      <c r="D33">
        <v>-1.68</v>
      </c>
      <c r="E33">
        <f t="shared" si="17"/>
        <v>-1.4007642659401576E-3</v>
      </c>
      <c r="F33">
        <f t="shared" si="17"/>
        <v>-7.8014530299119755E-4</v>
      </c>
      <c r="G33">
        <f>((C33-Shifts!$B$9)*COS(Shifts!$B$8))-(('Tile locations'!D33-Shifts!$B$10)*SIN(Shifts!$B$8))+Shifts!$B$9</f>
        <v>1.7863192357340598</v>
      </c>
      <c r="H33">
        <f>((C33-Shifts!$B$9)*SIN(Shifts!$B$8)+('Tile locations'!D33-Shifts!$B$10)*COS(Shifts!$B$8))+Shifts!$B$10</f>
        <v>-1.6807801453029911</v>
      </c>
      <c r="I33" s="15">
        <f t="shared" si="3"/>
        <v>1.7737123573405984</v>
      </c>
      <c r="J33" s="15">
        <f t="shared" si="4"/>
        <v>-1.6878014530299119</v>
      </c>
      <c r="N33">
        <v>0.33235300000000001</v>
      </c>
      <c r="O33">
        <v>-1.1000000000000001</v>
      </c>
      <c r="P33">
        <v>0</v>
      </c>
      <c r="Q33">
        <f>Shifts!$B$6</f>
        <v>-6.0000000000000001E-3</v>
      </c>
      <c r="R33">
        <f t="shared" si="5"/>
        <v>0.33235300000000001</v>
      </c>
      <c r="S33">
        <f t="shared" si="6"/>
        <v>-1.1060000000000001</v>
      </c>
      <c r="T33" s="15">
        <f t="shared" si="7"/>
        <v>0.33235300000000001</v>
      </c>
      <c r="U33" s="15">
        <f t="shared" si="8"/>
        <v>-1.1600000000000001</v>
      </c>
      <c r="Y33">
        <v>0.87158999999999998</v>
      </c>
      <c r="Z33">
        <v>-1.56477</v>
      </c>
      <c r="AA33">
        <v>0</v>
      </c>
      <c r="AB33">
        <f>Shifts!$B$5</f>
        <v>-2.3E-3</v>
      </c>
      <c r="AC33">
        <f t="shared" si="9"/>
        <v>0.87158999999999998</v>
      </c>
      <c r="AD33">
        <f t="shared" si="10"/>
        <v>-1.56707</v>
      </c>
      <c r="AE33" s="15">
        <f t="shared" si="11"/>
        <v>0.87158999999999998</v>
      </c>
      <c r="AF33" s="15">
        <f t="shared" si="12"/>
        <v>-1.5877699999999999</v>
      </c>
    </row>
    <row r="34" spans="1:32" x14ac:dyDescent="0.25">
      <c r="C34">
        <v>1.7322200000000001</v>
      </c>
      <c r="D34">
        <v>-1.68</v>
      </c>
      <c r="E34">
        <f t="shared" si="17"/>
        <v>-1.4003919314025115E-3</v>
      </c>
      <c r="F34">
        <f t="shared" si="17"/>
        <v>-9.8344064242517071E-4</v>
      </c>
      <c r="G34">
        <f>((C34-Shifts!$B$9)*COS(Shifts!$B$8))-(('Tile locations'!D34-Shifts!$B$10)*SIN(Shifts!$B$8))+Shifts!$B$9</f>
        <v>1.7308196080685976</v>
      </c>
      <c r="H34">
        <f>((C34-Shifts!$B$9)*SIN(Shifts!$B$8)+('Tile locations'!D34-Shifts!$B$10)*COS(Shifts!$B$8))+Shifts!$B$10</f>
        <v>-1.6809834406424251</v>
      </c>
      <c r="I34" s="15">
        <f t="shared" si="3"/>
        <v>1.718216080685975</v>
      </c>
      <c r="J34" s="15">
        <f t="shared" si="4"/>
        <v>-1.6898344064242516</v>
      </c>
      <c r="N34">
        <v>0.29735299999999998</v>
      </c>
      <c r="O34">
        <v>-1.1000000000000001</v>
      </c>
      <c r="P34">
        <v>0</v>
      </c>
      <c r="Q34">
        <f>Shifts!$B$6</f>
        <v>-6.0000000000000001E-3</v>
      </c>
      <c r="R34">
        <f t="shared" si="5"/>
        <v>0.29735299999999998</v>
      </c>
      <c r="S34">
        <f t="shared" si="6"/>
        <v>-1.1060000000000001</v>
      </c>
      <c r="T34" s="15">
        <f t="shared" si="7"/>
        <v>0.29735299999999998</v>
      </c>
      <c r="U34" s="15">
        <f t="shared" si="8"/>
        <v>-1.1600000000000001</v>
      </c>
      <c r="Y34">
        <v>0.85509000000000002</v>
      </c>
      <c r="Z34">
        <v>-1.56477</v>
      </c>
      <c r="AA34">
        <v>0</v>
      </c>
      <c r="AB34">
        <f>Shifts!$B$5</f>
        <v>-2.3E-3</v>
      </c>
      <c r="AC34">
        <f t="shared" si="9"/>
        <v>0.85509000000000002</v>
      </c>
      <c r="AD34">
        <f t="shared" si="10"/>
        <v>-1.56707</v>
      </c>
      <c r="AE34" s="15">
        <f t="shared" si="11"/>
        <v>0.85509000000000002</v>
      </c>
      <c r="AF34" s="15">
        <f t="shared" si="12"/>
        <v>-1.5877699999999999</v>
      </c>
    </row>
    <row r="35" spans="1:32" x14ac:dyDescent="0.25">
      <c r="C35">
        <v>1.34937</v>
      </c>
      <c r="D35">
        <v>-2.0628000000000002</v>
      </c>
      <c r="E35">
        <f t="shared" si="17"/>
        <v>4.3649012644308982E-6</v>
      </c>
      <c r="F35">
        <f t="shared" si="17"/>
        <v>-2.3832440846107694E-3</v>
      </c>
      <c r="G35">
        <f>((C35-Shifts!$B$9)*COS(Shifts!$B$8))-(('Tile locations'!D35-Shifts!$B$10)*SIN(Shifts!$B$8))+Shifts!$B$9</f>
        <v>1.3493743649012644</v>
      </c>
      <c r="H35">
        <f>((C35-Shifts!$B$9)*SIN(Shifts!$B$8)+('Tile locations'!D35-Shifts!$B$10)*COS(Shifts!$B$8))+Shifts!$B$10</f>
        <v>-2.065183244084611</v>
      </c>
      <c r="I35" s="15">
        <f t="shared" si="3"/>
        <v>1.3494136490126443</v>
      </c>
      <c r="J35" s="15">
        <f t="shared" si="4"/>
        <v>-2.0866324408461079</v>
      </c>
      <c r="N35">
        <v>0.29735299999999998</v>
      </c>
      <c r="O35">
        <v>-1.30305</v>
      </c>
      <c r="P35">
        <v>0</v>
      </c>
      <c r="Q35">
        <f>Shifts!$B$6</f>
        <v>-6.0000000000000001E-3</v>
      </c>
      <c r="R35">
        <f t="shared" si="5"/>
        <v>0.29735299999999998</v>
      </c>
      <c r="S35">
        <f t="shared" si="6"/>
        <v>-1.30905</v>
      </c>
      <c r="T35" s="15">
        <f t="shared" si="7"/>
        <v>0.29735299999999998</v>
      </c>
      <c r="U35" s="15">
        <f t="shared" si="8"/>
        <v>-1.3630500000000001</v>
      </c>
      <c r="Y35">
        <v>0.88771</v>
      </c>
      <c r="Z35">
        <v>-1.58727</v>
      </c>
      <c r="AA35">
        <v>0</v>
      </c>
      <c r="AB35">
        <f>Shifts!$B$5</f>
        <v>-2.3E-3</v>
      </c>
      <c r="AC35">
        <f t="shared" si="9"/>
        <v>0.88771</v>
      </c>
      <c r="AD35">
        <f t="shared" si="10"/>
        <v>-1.5895699999999999</v>
      </c>
      <c r="AE35" s="15">
        <f t="shared" si="11"/>
        <v>0.88771</v>
      </c>
      <c r="AF35" s="15">
        <f t="shared" si="12"/>
        <v>-1.6102699999999999</v>
      </c>
    </row>
    <row r="36" spans="1:32" x14ac:dyDescent="0.25">
      <c r="I36" s="15"/>
      <c r="J36" s="15"/>
      <c r="T36" s="15"/>
      <c r="U36" s="15"/>
      <c r="AE36" s="15"/>
      <c r="AF36" s="15"/>
    </row>
    <row r="37" spans="1:32" x14ac:dyDescent="0.25">
      <c r="A37" t="s">
        <v>6</v>
      </c>
      <c r="B37" t="s">
        <v>3</v>
      </c>
      <c r="C37">
        <v>0.29724800000000001</v>
      </c>
      <c r="D37">
        <v>1.3030900000000001</v>
      </c>
      <c r="E37">
        <f t="shared" ref="E37:E41" si="18">G37-C37</f>
        <v>8.5972971889503036E-5</v>
      </c>
      <c r="F37">
        <f t="shared" ref="F37:F41" si="19">H37-D37</f>
        <v>-6.0208499307006225E-3</v>
      </c>
      <c r="G37">
        <f>((C37-ABS(Shifts!$B$12))*COS(Shifts!$B$24))-(('Tile locations'!D37-ABS(Shifts!$C$12)+Shifts!$B$6)*SIN(Shifts!$B$24))+ABS(Shifts!$B$12)</f>
        <v>0.29733397297188952</v>
      </c>
      <c r="H37">
        <f>((C37-ABS(Shifts!$B$12))*SIN(Shifts!$B$24))+(('Tile locations'!D37-ABS(Shifts!$C$12)+Shifts!$B$6)*COS(Shifts!$B$24))+ABS(Shifts!$C$12)</f>
        <v>1.2970691500692995</v>
      </c>
      <c r="I37" s="15">
        <f t="shared" si="3"/>
        <v>0.29810772971889504</v>
      </c>
      <c r="J37" s="15">
        <f t="shared" si="4"/>
        <v>1.2428815006929939</v>
      </c>
      <c r="L37" t="s">
        <v>6</v>
      </c>
      <c r="M37" t="s">
        <v>10</v>
      </c>
      <c r="N37">
        <v>0.24947900000000001</v>
      </c>
      <c r="O37">
        <v>0.503</v>
      </c>
      <c r="P37">
        <v>0</v>
      </c>
      <c r="Q37">
        <f>Shifts!$B$6</f>
        <v>-6.0000000000000001E-3</v>
      </c>
      <c r="R37">
        <f t="shared" si="5"/>
        <v>0.24947900000000001</v>
      </c>
      <c r="S37">
        <f t="shared" si="6"/>
        <v>0.497</v>
      </c>
      <c r="T37" s="15">
        <f t="shared" si="7"/>
        <v>0.24947900000000001</v>
      </c>
      <c r="U37" s="15">
        <f t="shared" si="8"/>
        <v>0.443</v>
      </c>
      <c r="W37" t="s">
        <v>7</v>
      </c>
      <c r="X37" t="s">
        <v>18</v>
      </c>
      <c r="Y37">
        <v>0.85495500000000002</v>
      </c>
      <c r="Z37">
        <v>-1.35721</v>
      </c>
      <c r="AA37">
        <v>0</v>
      </c>
      <c r="AB37">
        <f>Shifts!$B$5</f>
        <v>-2.3E-3</v>
      </c>
      <c r="AC37">
        <f t="shared" si="9"/>
        <v>0.85495500000000002</v>
      </c>
      <c r="AD37">
        <f t="shared" si="10"/>
        <v>-1.35951</v>
      </c>
      <c r="AE37" s="15">
        <f t="shared" si="11"/>
        <v>0.85495500000000002</v>
      </c>
      <c r="AF37" s="15">
        <f t="shared" si="12"/>
        <v>-1.3802099999999999</v>
      </c>
    </row>
    <row r="38" spans="1:32" x14ac:dyDescent="0.25">
      <c r="C38">
        <v>0.33224799999999999</v>
      </c>
      <c r="D38">
        <v>1.3030900000000001</v>
      </c>
      <c r="E38">
        <f t="shared" si="18"/>
        <v>8.5914217855642683E-5</v>
      </c>
      <c r="F38">
        <f t="shared" si="19"/>
        <v>-5.9567189793563458E-3</v>
      </c>
      <c r="G38">
        <f>((C38-ABS(Shifts!$B$12))*COS(Shifts!$B$24))-(('Tile locations'!D38-ABS(Shifts!$C$12)+Shifts!$B$6)*SIN(Shifts!$B$24))+ABS(Shifts!$B$12)</f>
        <v>0.33233391421785563</v>
      </c>
      <c r="H38">
        <f>((C38-ABS(Shifts!$B$12))*SIN(Shifts!$B$24))+(('Tile locations'!D38-ABS(Shifts!$C$12)+Shifts!$B$6)*COS(Shifts!$B$24))+ABS(Shifts!$C$12)</f>
        <v>1.2971332810206437</v>
      </c>
      <c r="I38" s="15">
        <f t="shared" si="3"/>
        <v>0.33310714217855641</v>
      </c>
      <c r="J38" s="15">
        <f t="shared" si="4"/>
        <v>1.2435228102064366</v>
      </c>
      <c r="N38">
        <v>0.26097900000000002</v>
      </c>
      <c r="O38">
        <v>0.503</v>
      </c>
      <c r="P38">
        <v>0</v>
      </c>
      <c r="Q38">
        <f>Shifts!$B$6</f>
        <v>-6.0000000000000001E-3</v>
      </c>
      <c r="R38">
        <f t="shared" si="5"/>
        <v>0.26097900000000002</v>
      </c>
      <c r="S38">
        <f t="shared" si="6"/>
        <v>0.497</v>
      </c>
      <c r="T38" s="15">
        <f t="shared" si="7"/>
        <v>0.26097900000000002</v>
      </c>
      <c r="U38" s="15">
        <f t="shared" si="8"/>
        <v>0.443</v>
      </c>
      <c r="Y38">
        <v>0.88795500000000005</v>
      </c>
      <c r="Z38">
        <v>-1.35721</v>
      </c>
      <c r="AA38">
        <v>0</v>
      </c>
      <c r="AB38">
        <f>Shifts!$B$5</f>
        <v>-2.3E-3</v>
      </c>
      <c r="AC38">
        <f t="shared" si="9"/>
        <v>0.88795500000000005</v>
      </c>
      <c r="AD38">
        <f t="shared" si="10"/>
        <v>-1.35951</v>
      </c>
      <c r="AE38" s="15">
        <f t="shared" si="11"/>
        <v>0.88795500000000005</v>
      </c>
      <c r="AF38" s="15">
        <f t="shared" si="12"/>
        <v>-1.3802099999999999</v>
      </c>
    </row>
    <row r="39" spans="1:32" x14ac:dyDescent="0.25">
      <c r="C39">
        <v>0.53624799999999995</v>
      </c>
      <c r="D39">
        <v>1.5040899999999999</v>
      </c>
      <c r="E39">
        <f t="shared" si="18"/>
        <v>-2.8272312623311979E-4</v>
      </c>
      <c r="F39">
        <f t="shared" si="19"/>
        <v>-5.5832645646876067E-3</v>
      </c>
      <c r="G39">
        <f>((C39-ABS(Shifts!$B$12))*COS(Shifts!$B$24))-(('Tile locations'!D39-ABS(Shifts!$C$12)+Shifts!$B$6)*SIN(Shifts!$B$24))+ABS(Shifts!$B$12)</f>
        <v>0.53596527687376683</v>
      </c>
      <c r="H39">
        <f>((C39-ABS(Shifts!$B$12))*SIN(Shifts!$B$24))+(('Tile locations'!D39-ABS(Shifts!$C$12)+Shifts!$B$6)*COS(Shifts!$B$24))+ABS(Shifts!$C$12)</f>
        <v>1.4985067354353123</v>
      </c>
      <c r="I39" s="15">
        <f t="shared" si="3"/>
        <v>0.53342076873766875</v>
      </c>
      <c r="J39" s="15">
        <f t="shared" si="4"/>
        <v>1.4482573543531239</v>
      </c>
      <c r="N39">
        <v>0.27116699999999999</v>
      </c>
      <c r="O39">
        <v>0.57099999999999995</v>
      </c>
      <c r="P39">
        <v>0</v>
      </c>
      <c r="Q39">
        <f>Shifts!$B$6</f>
        <v>-6.0000000000000001E-3</v>
      </c>
      <c r="R39">
        <f t="shared" si="5"/>
        <v>0.27116699999999999</v>
      </c>
      <c r="S39">
        <f t="shared" si="6"/>
        <v>0.56499999999999995</v>
      </c>
      <c r="T39" s="15">
        <f t="shared" si="7"/>
        <v>0.27116699999999999</v>
      </c>
      <c r="U39" s="15">
        <f t="shared" si="8"/>
        <v>0.5109999999999999</v>
      </c>
      <c r="Y39">
        <v>0.93090300000000004</v>
      </c>
      <c r="Z39">
        <v>-1.2997099999999999</v>
      </c>
      <c r="AA39">
        <v>0</v>
      </c>
      <c r="AB39">
        <f>Shifts!$B$5</f>
        <v>-2.3E-3</v>
      </c>
      <c r="AC39">
        <f t="shared" si="9"/>
        <v>0.93090300000000004</v>
      </c>
      <c r="AD39">
        <f t="shared" si="10"/>
        <v>-1.3020099999999999</v>
      </c>
      <c r="AE39" s="15">
        <f t="shared" si="11"/>
        <v>0.93090300000000004</v>
      </c>
      <c r="AF39" s="15">
        <f t="shared" si="12"/>
        <v>-1.3227099999999998</v>
      </c>
    </row>
    <row r="40" spans="1:32" x14ac:dyDescent="0.25">
      <c r="C40">
        <v>0.50124800000000003</v>
      </c>
      <c r="D40">
        <v>1.5040899999999999</v>
      </c>
      <c r="E40">
        <f t="shared" si="18"/>
        <v>-2.8266437219914842E-4</v>
      </c>
      <c r="F40">
        <f t="shared" si="19"/>
        <v>-5.6473955160318834E-3</v>
      </c>
      <c r="G40">
        <f>((C40-ABS(Shifts!$B$12))*COS(Shifts!$B$24))-(('Tile locations'!D40-ABS(Shifts!$C$12)+Shifts!$B$6)*SIN(Shifts!$B$24))+ABS(Shifts!$B$12)</f>
        <v>0.50096533562780088</v>
      </c>
      <c r="H40">
        <f>((C40-ABS(Shifts!$B$12))*SIN(Shifts!$B$24))+(('Tile locations'!D40-ABS(Shifts!$C$12)+Shifts!$B$6)*COS(Shifts!$B$24))+ABS(Shifts!$C$12)</f>
        <v>1.498442604483968</v>
      </c>
      <c r="I40" s="15">
        <f t="shared" si="3"/>
        <v>0.49842135627800854</v>
      </c>
      <c r="J40" s="15">
        <f t="shared" si="4"/>
        <v>1.4476160448396811</v>
      </c>
      <c r="N40">
        <v>0.25966699999999998</v>
      </c>
      <c r="O40">
        <v>0.57099999999999995</v>
      </c>
      <c r="P40">
        <v>0</v>
      </c>
      <c r="Q40">
        <f>Shifts!$B$6</f>
        <v>-6.0000000000000001E-3</v>
      </c>
      <c r="R40">
        <f t="shared" si="5"/>
        <v>0.25966699999999998</v>
      </c>
      <c r="S40">
        <f t="shared" si="6"/>
        <v>0.56499999999999995</v>
      </c>
      <c r="T40" s="15">
        <f t="shared" si="7"/>
        <v>0.25966699999999998</v>
      </c>
      <c r="U40" s="15">
        <f t="shared" si="8"/>
        <v>0.5109999999999999</v>
      </c>
      <c r="Y40">
        <v>0.89790300000000001</v>
      </c>
      <c r="Z40">
        <v>-1.2997099999999999</v>
      </c>
      <c r="AA40">
        <v>0</v>
      </c>
      <c r="AB40">
        <f>Shifts!$B$5</f>
        <v>-2.3E-3</v>
      </c>
      <c r="AC40">
        <f t="shared" si="9"/>
        <v>0.89790300000000001</v>
      </c>
      <c r="AD40">
        <f t="shared" si="10"/>
        <v>-1.3020099999999999</v>
      </c>
      <c r="AE40" s="15">
        <f t="shared" si="11"/>
        <v>0.89790300000000001</v>
      </c>
      <c r="AF40" s="15">
        <f t="shared" si="12"/>
        <v>-1.3227099999999998</v>
      </c>
    </row>
    <row r="41" spans="1:32" x14ac:dyDescent="0.25">
      <c r="C41">
        <v>0.29724800000000001</v>
      </c>
      <c r="D41">
        <v>1.3030900000000001</v>
      </c>
      <c r="E41">
        <f t="shared" si="18"/>
        <v>8.5972971889503036E-5</v>
      </c>
      <c r="F41">
        <f t="shared" si="19"/>
        <v>-6.0208499307006225E-3</v>
      </c>
      <c r="G41">
        <f>((C41-ABS(Shifts!$B$12))*COS(Shifts!$B$24))-(('Tile locations'!D41-ABS(Shifts!$C$12)+Shifts!$B$6)*SIN(Shifts!$B$24))+ABS(Shifts!$B$12)</f>
        <v>0.29733397297188952</v>
      </c>
      <c r="H41">
        <f>((C41-ABS(Shifts!$B$12))*SIN(Shifts!$B$24))+(('Tile locations'!D41-ABS(Shifts!$C$12)+Shifts!$B$6)*COS(Shifts!$B$24))+ABS(Shifts!$C$12)</f>
        <v>1.2970691500692995</v>
      </c>
      <c r="I41" s="15">
        <f t="shared" si="3"/>
        <v>0.29810772971889504</v>
      </c>
      <c r="J41" s="15">
        <f t="shared" si="4"/>
        <v>1.2428815006929939</v>
      </c>
      <c r="N41">
        <v>0.24947900000000001</v>
      </c>
      <c r="O41">
        <v>0.503</v>
      </c>
      <c r="P41">
        <v>0</v>
      </c>
      <c r="Q41">
        <f>Shifts!$B$6</f>
        <v>-6.0000000000000001E-3</v>
      </c>
      <c r="R41">
        <f t="shared" si="5"/>
        <v>0.24947900000000001</v>
      </c>
      <c r="S41">
        <f t="shared" si="6"/>
        <v>0.497</v>
      </c>
      <c r="T41" s="15">
        <f t="shared" si="7"/>
        <v>0.24947900000000001</v>
      </c>
      <c r="U41" s="15">
        <f t="shared" si="8"/>
        <v>0.443</v>
      </c>
      <c r="Y41">
        <v>0.85495500000000002</v>
      </c>
      <c r="Z41">
        <v>-1.35721</v>
      </c>
      <c r="AA41">
        <v>0</v>
      </c>
      <c r="AB41">
        <f>Shifts!$B$5</f>
        <v>-2.3E-3</v>
      </c>
      <c r="AC41">
        <f t="shared" si="9"/>
        <v>0.85495500000000002</v>
      </c>
      <c r="AD41">
        <f t="shared" si="10"/>
        <v>-1.35951</v>
      </c>
      <c r="AE41" s="15">
        <f t="shared" si="11"/>
        <v>0.85495500000000002</v>
      </c>
      <c r="AF41" s="15">
        <f t="shared" si="12"/>
        <v>-1.3802099999999999</v>
      </c>
    </row>
    <row r="42" spans="1:32" x14ac:dyDescent="0.25">
      <c r="I42" s="15"/>
      <c r="J42" s="15"/>
      <c r="T42" s="15"/>
      <c r="U42" s="15"/>
      <c r="AE42" s="15"/>
      <c r="AF42" s="15"/>
    </row>
    <row r="43" spans="1:32" x14ac:dyDescent="0.25">
      <c r="A43" t="s">
        <v>6</v>
      </c>
      <c r="B43" t="s">
        <v>4</v>
      </c>
      <c r="C43">
        <v>0.47526299999999999</v>
      </c>
      <c r="D43">
        <v>1.5040899999999999</v>
      </c>
      <c r="E43">
        <f t="shared" ref="E43" si="20">G43-C43</f>
        <v>-2.8262075152574173E-4</v>
      </c>
      <c r="F43">
        <f t="shared" ref="F43" si="21">H43-D43</f>
        <v>-5.695008166622717E-3</v>
      </c>
      <c r="G43">
        <f>((C43-ABS(Shifts!$B$12))*COS(Shifts!$B$24))-(('Tile locations'!D43-ABS(Shifts!$C$12)+Shifts!$B$6)*SIN(Shifts!$B$24))+ABS(Shifts!$B$12)</f>
        <v>0.47498037924847425</v>
      </c>
      <c r="H43">
        <f>((C43-ABS(Shifts!$B$12))*SIN(Shifts!$B$24))+(('Tile locations'!D43-ABS(Shifts!$C$12)+Shifts!$B$6)*COS(Shifts!$B$24))+ABS(Shifts!$C$12)</f>
        <v>1.4983949918333772</v>
      </c>
      <c r="I43" s="15">
        <f t="shared" si="3"/>
        <v>0.47243679248474257</v>
      </c>
      <c r="J43" s="15">
        <f t="shared" si="4"/>
        <v>1.4471399183337728</v>
      </c>
      <c r="L43" t="s">
        <v>6</v>
      </c>
      <c r="M43" t="s">
        <v>9</v>
      </c>
      <c r="N43">
        <v>0.25172499999999998</v>
      </c>
      <c r="O43">
        <v>0.57099999999999995</v>
      </c>
      <c r="P43">
        <v>0</v>
      </c>
      <c r="Q43">
        <f>Shifts!$B$6</f>
        <v>-6.0000000000000001E-3</v>
      </c>
      <c r="R43">
        <f t="shared" si="5"/>
        <v>0.25172499999999998</v>
      </c>
      <c r="S43">
        <f t="shared" si="6"/>
        <v>0.56499999999999995</v>
      </c>
      <c r="T43" s="15">
        <f t="shared" si="7"/>
        <v>0.25172499999999998</v>
      </c>
      <c r="U43" s="15">
        <f t="shared" si="8"/>
        <v>0.5109999999999999</v>
      </c>
      <c r="W43" t="s">
        <v>7</v>
      </c>
      <c r="X43" t="s">
        <v>19</v>
      </c>
      <c r="Y43">
        <v>0.82300300000000004</v>
      </c>
      <c r="Z43">
        <v>-1.50177</v>
      </c>
      <c r="AA43">
        <v>0</v>
      </c>
      <c r="AB43">
        <f>Shifts!$B$5</f>
        <v>-2.3E-3</v>
      </c>
      <c r="AC43">
        <f t="shared" si="9"/>
        <v>0.82300300000000004</v>
      </c>
      <c r="AD43">
        <f t="shared" si="10"/>
        <v>-1.50407</v>
      </c>
      <c r="AE43" s="15">
        <f t="shared" si="11"/>
        <v>0.82300300000000004</v>
      </c>
      <c r="AF43" s="15">
        <f t="shared" si="12"/>
        <v>-1.52477</v>
      </c>
    </row>
    <row r="44" spans="1:32" x14ac:dyDescent="0.25">
      <c r="C44">
        <v>0.52926300000000004</v>
      </c>
      <c r="D44">
        <v>1.5040899999999999</v>
      </c>
      <c r="E44">
        <f t="shared" ref="E44:E47" si="22">G44-C44</f>
        <v>-2.8271140060653899E-4</v>
      </c>
      <c r="F44">
        <f t="shared" ref="F44:F47" si="23">H44-D44</f>
        <v>-5.5960632702629631E-3</v>
      </c>
      <c r="G44">
        <f>((C44-ABS(Shifts!$B$12))*COS(Shifts!$B$24))-(('Tile locations'!D44-ABS(Shifts!$C$12)+Shifts!$B$6)*SIN(Shifts!$B$24))+ABS(Shifts!$B$12)</f>
        <v>0.5289802885993935</v>
      </c>
      <c r="H44">
        <f>((C44-ABS(Shifts!$B$12))*SIN(Shifts!$B$24))+(('Tile locations'!D44-ABS(Shifts!$C$12)+Shifts!$B$6)*COS(Shifts!$B$24))+ABS(Shifts!$C$12)</f>
        <v>1.498493936729737</v>
      </c>
      <c r="I44" s="15">
        <f t="shared" si="3"/>
        <v>0.52643588599393465</v>
      </c>
      <c r="J44" s="15">
        <f t="shared" si="4"/>
        <v>1.4481293672973703</v>
      </c>
      <c r="N44">
        <v>0.26872499999999999</v>
      </c>
      <c r="O44">
        <v>0.57099999999999995</v>
      </c>
      <c r="P44">
        <v>0</v>
      </c>
      <c r="Q44">
        <f>Shifts!$B$6</f>
        <v>-6.0000000000000001E-3</v>
      </c>
      <c r="R44">
        <f t="shared" si="5"/>
        <v>0.26872499999999999</v>
      </c>
      <c r="S44">
        <f t="shared" si="6"/>
        <v>0.56499999999999995</v>
      </c>
      <c r="T44" s="15">
        <f t="shared" si="7"/>
        <v>0.26872499999999999</v>
      </c>
      <c r="U44" s="15">
        <f t="shared" si="8"/>
        <v>0.5109999999999999</v>
      </c>
      <c r="Y44">
        <v>0.85050300000000001</v>
      </c>
      <c r="Z44">
        <v>-1.50177</v>
      </c>
      <c r="AA44">
        <v>0</v>
      </c>
      <c r="AB44">
        <f>Shifts!$B$5</f>
        <v>-2.3E-3</v>
      </c>
      <c r="AC44">
        <f t="shared" si="9"/>
        <v>0.85050300000000001</v>
      </c>
      <c r="AD44">
        <f t="shared" si="10"/>
        <v>-1.50407</v>
      </c>
      <c r="AE44" s="15">
        <f t="shared" si="11"/>
        <v>0.85050300000000001</v>
      </c>
      <c r="AF44" s="15">
        <f t="shared" si="12"/>
        <v>-1.52477</v>
      </c>
    </row>
    <row r="45" spans="1:32" x14ac:dyDescent="0.25">
      <c r="C45">
        <v>0.90326300000000004</v>
      </c>
      <c r="D45">
        <v>1.8791500000000001</v>
      </c>
      <c r="E45">
        <f t="shared" si="22"/>
        <v>-9.7056650403060107E-4</v>
      </c>
      <c r="F45">
        <f t="shared" si="23"/>
        <v>-4.9114078555545504E-3</v>
      </c>
      <c r="G45">
        <f>((C45-ABS(Shifts!$B$12))*COS(Shifts!$B$24))-(('Tile locations'!D45-ABS(Shifts!$C$12)+Shifts!$B$6)*SIN(Shifts!$B$24))+ABS(Shifts!$B$12)</f>
        <v>0.90229243349596944</v>
      </c>
      <c r="H45">
        <f>((C45-ABS(Shifts!$B$12))*SIN(Shifts!$B$24))+(('Tile locations'!D45-ABS(Shifts!$C$12)+Shifts!$B$6)*COS(Shifts!$B$24))+ABS(Shifts!$C$12)</f>
        <v>1.8742385921444455</v>
      </c>
      <c r="I45" s="15">
        <f t="shared" si="3"/>
        <v>0.89355733495969403</v>
      </c>
      <c r="J45" s="15">
        <f t="shared" si="4"/>
        <v>1.8300359214444546</v>
      </c>
      <c r="N45">
        <v>0.30472500000000002</v>
      </c>
      <c r="O45">
        <v>0.85350000000000004</v>
      </c>
      <c r="P45">
        <v>0</v>
      </c>
      <c r="Q45">
        <f>Shifts!$B$6</f>
        <v>-6.0000000000000001E-3</v>
      </c>
      <c r="R45">
        <f t="shared" si="5"/>
        <v>0.30472500000000002</v>
      </c>
      <c r="S45">
        <f t="shared" si="6"/>
        <v>0.84750000000000003</v>
      </c>
      <c r="T45" s="15">
        <f t="shared" si="7"/>
        <v>0.30472500000000002</v>
      </c>
      <c r="U45" s="15">
        <f t="shared" si="8"/>
        <v>0.79350000000000009</v>
      </c>
      <c r="Y45">
        <v>0.85050300000000001</v>
      </c>
      <c r="Z45">
        <v>-1.44171</v>
      </c>
      <c r="AA45">
        <v>0</v>
      </c>
      <c r="AB45">
        <f>Shifts!$B$5</f>
        <v>-2.3E-3</v>
      </c>
      <c r="AC45">
        <f t="shared" si="9"/>
        <v>0.85050300000000001</v>
      </c>
      <c r="AD45">
        <f t="shared" si="10"/>
        <v>-1.44401</v>
      </c>
      <c r="AE45" s="15">
        <f t="shared" si="11"/>
        <v>0.85050300000000001</v>
      </c>
      <c r="AF45" s="15">
        <f t="shared" si="12"/>
        <v>-1.46471</v>
      </c>
    </row>
    <row r="46" spans="1:32" x14ac:dyDescent="0.25">
      <c r="C46">
        <v>0.84926299999999999</v>
      </c>
      <c r="D46">
        <v>1.8791500000000001</v>
      </c>
      <c r="E46">
        <f t="shared" si="22"/>
        <v>-9.7047585494980382E-4</v>
      </c>
      <c r="F46">
        <f t="shared" si="23"/>
        <v>-5.0103527519143043E-3</v>
      </c>
      <c r="G46">
        <f>((C46-ABS(Shifts!$B$12))*COS(Shifts!$B$24))-(('Tile locations'!D46-ABS(Shifts!$C$12)+Shifts!$B$6)*SIN(Shifts!$B$24))+ABS(Shifts!$B$12)</f>
        <v>0.84829252414505019</v>
      </c>
      <c r="H46">
        <f>((C46-ABS(Shifts!$B$12))*SIN(Shifts!$B$24))+(('Tile locations'!D46-ABS(Shifts!$C$12)+Shifts!$B$6)*COS(Shifts!$B$24))+ABS(Shifts!$C$12)</f>
        <v>1.8741396472480858</v>
      </c>
      <c r="I46" s="15">
        <f t="shared" si="3"/>
        <v>0.83955824145050195</v>
      </c>
      <c r="J46" s="15">
        <f t="shared" si="4"/>
        <v>1.8290464724808571</v>
      </c>
      <c r="N46">
        <v>0.28772500000000001</v>
      </c>
      <c r="O46">
        <v>0.85350000000000004</v>
      </c>
      <c r="P46">
        <v>0</v>
      </c>
      <c r="Q46">
        <f>Shifts!$B$6</f>
        <v>-6.0000000000000001E-3</v>
      </c>
      <c r="R46">
        <f t="shared" si="5"/>
        <v>0.28772500000000001</v>
      </c>
      <c r="S46">
        <f t="shared" si="6"/>
        <v>0.84750000000000003</v>
      </c>
      <c r="T46" s="15">
        <f t="shared" si="7"/>
        <v>0.28772500000000001</v>
      </c>
      <c r="U46" s="15">
        <f t="shared" si="8"/>
        <v>0.79350000000000009</v>
      </c>
      <c r="Y46">
        <v>0.82300300000000004</v>
      </c>
      <c r="Z46">
        <v>-1.44171</v>
      </c>
      <c r="AA46">
        <v>0</v>
      </c>
      <c r="AB46">
        <f>Shifts!$B$5</f>
        <v>-2.3E-3</v>
      </c>
      <c r="AC46">
        <f t="shared" si="9"/>
        <v>0.82300300000000004</v>
      </c>
      <c r="AD46">
        <f t="shared" si="10"/>
        <v>-1.44401</v>
      </c>
      <c r="AE46" s="15">
        <f t="shared" si="11"/>
        <v>0.82300300000000004</v>
      </c>
      <c r="AF46" s="15">
        <f t="shared" si="12"/>
        <v>-1.46471</v>
      </c>
    </row>
    <row r="47" spans="1:32" x14ac:dyDescent="0.25">
      <c r="C47">
        <v>0.47526299999999999</v>
      </c>
      <c r="D47">
        <v>1.5040899999999999</v>
      </c>
      <c r="E47">
        <f t="shared" si="22"/>
        <v>-2.8262075152574173E-4</v>
      </c>
      <c r="F47">
        <f t="shared" si="23"/>
        <v>-5.695008166622717E-3</v>
      </c>
      <c r="G47">
        <f>((C47-ABS(Shifts!$B$12))*COS(Shifts!$B$24))-(('Tile locations'!D47-ABS(Shifts!$C$12)+Shifts!$B$6)*SIN(Shifts!$B$24))+ABS(Shifts!$B$12)</f>
        <v>0.47498037924847425</v>
      </c>
      <c r="H47">
        <f>((C47-ABS(Shifts!$B$12))*SIN(Shifts!$B$24))+(('Tile locations'!D47-ABS(Shifts!$C$12)+Shifts!$B$6)*COS(Shifts!$B$24))+ABS(Shifts!$C$12)</f>
        <v>1.4983949918333772</v>
      </c>
      <c r="I47" s="15">
        <f t="shared" si="3"/>
        <v>0.47243679248474257</v>
      </c>
      <c r="J47" s="15">
        <f t="shared" si="4"/>
        <v>1.4471399183337728</v>
      </c>
      <c r="N47">
        <v>0.25172499999999998</v>
      </c>
      <c r="O47">
        <v>0.57099999999999995</v>
      </c>
      <c r="P47">
        <v>0</v>
      </c>
      <c r="Q47">
        <f>Shifts!$B$6</f>
        <v>-6.0000000000000001E-3</v>
      </c>
      <c r="R47">
        <f t="shared" si="5"/>
        <v>0.25172499999999998</v>
      </c>
      <c r="S47">
        <f t="shared" si="6"/>
        <v>0.56499999999999995</v>
      </c>
      <c r="T47" s="15">
        <f t="shared" si="7"/>
        <v>0.25172499999999998</v>
      </c>
      <c r="U47" s="15">
        <f t="shared" si="8"/>
        <v>0.5109999999999999</v>
      </c>
      <c r="Y47">
        <v>0.82300300000000004</v>
      </c>
      <c r="Z47">
        <v>-1.50177</v>
      </c>
      <c r="AA47">
        <v>0</v>
      </c>
      <c r="AB47">
        <f>Shifts!$B$5</f>
        <v>-2.3E-3</v>
      </c>
      <c r="AC47">
        <f t="shared" si="9"/>
        <v>0.82300300000000004</v>
      </c>
      <c r="AD47">
        <f t="shared" si="10"/>
        <v>-1.50407</v>
      </c>
      <c r="AE47" s="15">
        <f t="shared" si="11"/>
        <v>0.82300300000000004</v>
      </c>
      <c r="AF47" s="15">
        <f t="shared" si="12"/>
        <v>-1.52477</v>
      </c>
    </row>
    <row r="48" spans="1:32" x14ac:dyDescent="0.25">
      <c r="I48" s="15"/>
      <c r="J48" s="15"/>
      <c r="T48" s="15"/>
      <c r="U48" s="15"/>
      <c r="AE48" s="15"/>
      <c r="AF48" s="15"/>
    </row>
    <row r="49" spans="1:32" x14ac:dyDescent="0.25">
      <c r="A49" t="s">
        <v>6</v>
      </c>
      <c r="B49" t="s">
        <v>2</v>
      </c>
      <c r="C49">
        <v>0.85077000000000003</v>
      </c>
      <c r="D49">
        <v>1.8791500000000001</v>
      </c>
      <c r="E49">
        <f t="shared" ref="E49:E53" si="24">G49-C49</f>
        <v>-9.7047838473063308E-4</v>
      </c>
      <c r="F49">
        <f t="shared" ref="F49:F53" si="25">H49-D49</f>
        <v>-5.0075914563807444E-3</v>
      </c>
      <c r="G49">
        <f>((C49-ABS(Shifts!$B$12))*COS(Shifts!$B$24))-(('Tile locations'!D49-ABS(Shifts!$C$12)+Shifts!$B$6)*SIN(Shifts!$B$24))+ABS(Shifts!$B$12)</f>
        <v>0.84979952161526939</v>
      </c>
      <c r="H49">
        <f>((C49-ABS(Shifts!$B$12))*SIN(Shifts!$B$24))+(('Tile locations'!D49-ABS(Shifts!$C$12)+Shifts!$B$6)*COS(Shifts!$B$24))+ABS(Shifts!$C$12)</f>
        <v>1.8741424085436194</v>
      </c>
      <c r="I49" s="15">
        <f t="shared" si="3"/>
        <v>0.8410652161526937</v>
      </c>
      <c r="J49" s="15">
        <f t="shared" si="4"/>
        <v>1.8290740854361927</v>
      </c>
      <c r="L49" t="s">
        <v>6</v>
      </c>
      <c r="M49" t="s">
        <v>8</v>
      </c>
      <c r="N49">
        <v>0.28504600000000002</v>
      </c>
      <c r="O49">
        <v>0.85350000000000004</v>
      </c>
      <c r="P49">
        <v>0</v>
      </c>
      <c r="Q49">
        <f>Shifts!$B$6</f>
        <v>-6.0000000000000001E-3</v>
      </c>
      <c r="R49">
        <f t="shared" si="5"/>
        <v>0.28504600000000002</v>
      </c>
      <c r="S49">
        <f t="shared" si="6"/>
        <v>0.84750000000000003</v>
      </c>
      <c r="T49" s="15">
        <f t="shared" si="7"/>
        <v>0.28504600000000002</v>
      </c>
      <c r="U49" s="15">
        <f t="shared" si="8"/>
        <v>0.79350000000000009</v>
      </c>
      <c r="W49" t="s">
        <v>6</v>
      </c>
      <c r="X49" t="s">
        <v>13</v>
      </c>
      <c r="Y49">
        <v>0.90541000000000005</v>
      </c>
      <c r="Z49">
        <v>1.5802400000000001</v>
      </c>
      <c r="AA49">
        <v>0</v>
      </c>
      <c r="AB49">
        <f>Shifts!$B$4</f>
        <v>-2.3E-3</v>
      </c>
      <c r="AC49">
        <f t="shared" si="9"/>
        <v>0.90541000000000005</v>
      </c>
      <c r="AD49">
        <f t="shared" si="10"/>
        <v>1.5779400000000001</v>
      </c>
      <c r="AE49" s="15">
        <f t="shared" si="11"/>
        <v>0.90541000000000005</v>
      </c>
      <c r="AF49" s="15">
        <f t="shared" si="12"/>
        <v>1.5572400000000002</v>
      </c>
    </row>
    <row r="50" spans="1:32" x14ac:dyDescent="0.25">
      <c r="C50">
        <v>0.90134499999999995</v>
      </c>
      <c r="D50">
        <v>1.8791500000000001</v>
      </c>
      <c r="E50">
        <f t="shared" si="24"/>
        <v>-9.7056328430955574E-4</v>
      </c>
      <c r="F50">
        <f t="shared" si="25"/>
        <v>-4.9149222316882124E-3</v>
      </c>
      <c r="G50">
        <f>((C50-ABS(Shifts!$B$12))*COS(Shifts!$B$24))-(('Tile locations'!D50-ABS(Shifts!$C$12)+Shifts!$B$6)*SIN(Shifts!$B$24))+ABS(Shifts!$B$12)</f>
        <v>0.9003744367156904</v>
      </c>
      <c r="H50">
        <f>((C50-ABS(Shifts!$B$12))*SIN(Shifts!$B$24))+(('Tile locations'!D50-ABS(Shifts!$C$12)+Shifts!$B$6)*COS(Shifts!$B$24))+ABS(Shifts!$C$12)</f>
        <v>1.8742350777683119</v>
      </c>
      <c r="I50" s="15">
        <f t="shared" si="3"/>
        <v>0.89163936715690439</v>
      </c>
      <c r="J50" s="15">
        <f t="shared" si="4"/>
        <v>1.830000777683118</v>
      </c>
      <c r="N50">
        <v>0.30304599999999998</v>
      </c>
      <c r="O50">
        <v>0.85350000000000004</v>
      </c>
      <c r="P50">
        <v>0</v>
      </c>
      <c r="Q50">
        <f>Shifts!$B$6</f>
        <v>-6.0000000000000001E-3</v>
      </c>
      <c r="R50">
        <f t="shared" si="5"/>
        <v>0.30304599999999998</v>
      </c>
      <c r="S50">
        <f t="shared" si="6"/>
        <v>0.84750000000000003</v>
      </c>
      <c r="T50" s="15">
        <f t="shared" si="7"/>
        <v>0.30304599999999998</v>
      </c>
      <c r="U50" s="15">
        <f t="shared" si="8"/>
        <v>0.79350000000000009</v>
      </c>
      <c r="Y50">
        <v>1.5639400000000001</v>
      </c>
      <c r="Z50">
        <v>1.55349</v>
      </c>
      <c r="AA50">
        <v>0</v>
      </c>
      <c r="AB50">
        <f>Shifts!$B$4</f>
        <v>-2.3E-3</v>
      </c>
      <c r="AC50">
        <f t="shared" si="9"/>
        <v>1.5639400000000001</v>
      </c>
      <c r="AD50">
        <f t="shared" si="10"/>
        <v>1.5511900000000001</v>
      </c>
      <c r="AE50" s="15">
        <f t="shared" si="11"/>
        <v>1.5639400000000001</v>
      </c>
      <c r="AF50" s="15">
        <f t="shared" si="12"/>
        <v>1.5304900000000001</v>
      </c>
    </row>
    <row r="51" spans="1:32" x14ac:dyDescent="0.25">
      <c r="C51">
        <v>1.08734</v>
      </c>
      <c r="D51">
        <v>2.0628000000000002</v>
      </c>
      <c r="E51">
        <f t="shared" si="24"/>
        <v>-1.3073797749068028E-3</v>
      </c>
      <c r="F51">
        <f t="shared" si="25"/>
        <v>-4.574429485489695E-3</v>
      </c>
      <c r="G51">
        <f>((C51-ABS(Shifts!$B$12))*COS(Shifts!$B$24))-(('Tile locations'!D51-ABS(Shifts!$C$12)+Shifts!$B$6)*SIN(Shifts!$B$24))+ABS(Shifts!$B$12)</f>
        <v>1.0860326202250932</v>
      </c>
      <c r="H51">
        <f>((C51-ABS(Shifts!$B$12))*SIN(Shifts!$B$24))+(('Tile locations'!D51-ABS(Shifts!$C$12)+Shifts!$B$6)*COS(Shifts!$B$24))+ABS(Shifts!$C$12)</f>
        <v>2.0582255705145105</v>
      </c>
      <c r="I51" s="15">
        <f t="shared" si="3"/>
        <v>1.0742662022509319</v>
      </c>
      <c r="J51" s="15">
        <f t="shared" si="4"/>
        <v>2.0170557051451032</v>
      </c>
      <c r="N51">
        <v>0.334449</v>
      </c>
      <c r="O51">
        <v>1.1000000000000001</v>
      </c>
      <c r="P51">
        <v>0</v>
      </c>
      <c r="Q51">
        <f>Shifts!$B$6</f>
        <v>-6.0000000000000001E-3</v>
      </c>
      <c r="R51">
        <f t="shared" si="5"/>
        <v>0.334449</v>
      </c>
      <c r="S51">
        <f t="shared" si="6"/>
        <v>1.0940000000000001</v>
      </c>
      <c r="T51" s="15">
        <f t="shared" si="7"/>
        <v>0.334449</v>
      </c>
      <c r="U51" s="15">
        <f t="shared" si="8"/>
        <v>1.04</v>
      </c>
      <c r="Y51">
        <v>1.5639400000000001</v>
      </c>
      <c r="Z51">
        <v>1.5664899999999999</v>
      </c>
      <c r="AA51">
        <v>0</v>
      </c>
      <c r="AB51">
        <f>Shifts!$B$4</f>
        <v>-2.3E-3</v>
      </c>
      <c r="AC51">
        <f t="shared" si="9"/>
        <v>1.5639400000000001</v>
      </c>
      <c r="AD51">
        <f t="shared" si="10"/>
        <v>1.56419</v>
      </c>
      <c r="AE51" s="15">
        <f t="shared" si="11"/>
        <v>1.5639400000000001</v>
      </c>
      <c r="AF51" s="15">
        <f t="shared" si="12"/>
        <v>1.54349</v>
      </c>
    </row>
    <row r="52" spans="1:32" x14ac:dyDescent="0.25">
      <c r="C52">
        <v>1.03677</v>
      </c>
      <c r="D52">
        <v>2.0628000000000002</v>
      </c>
      <c r="E52">
        <f t="shared" si="24"/>
        <v>-1.3072948837213882E-3</v>
      </c>
      <c r="F52">
        <f t="shared" si="25"/>
        <v>-4.667089548617831E-3</v>
      </c>
      <c r="G52">
        <f>((C52-ABS(Shifts!$B$12))*COS(Shifts!$B$24))-(('Tile locations'!D52-ABS(Shifts!$C$12)+Shifts!$B$6)*SIN(Shifts!$B$24))+ABS(Shifts!$B$12)</f>
        <v>1.0354627051162786</v>
      </c>
      <c r="H52">
        <f>((C52-ABS(Shifts!$B$12))*SIN(Shifts!$B$24))+(('Tile locations'!D52-ABS(Shifts!$C$12)+Shifts!$B$6)*COS(Shifts!$B$24))+ABS(Shifts!$C$12)</f>
        <v>2.0581329104513824</v>
      </c>
      <c r="I52" s="15">
        <f t="shared" si="3"/>
        <v>1.0236970511627861</v>
      </c>
      <c r="J52" s="15">
        <f t="shared" si="4"/>
        <v>2.0161291045138219</v>
      </c>
      <c r="N52">
        <v>0.31644899999999998</v>
      </c>
      <c r="O52">
        <v>1.1000000000000001</v>
      </c>
      <c r="P52">
        <v>0</v>
      </c>
      <c r="Q52">
        <f>Shifts!$B$6</f>
        <v>-6.0000000000000001E-3</v>
      </c>
      <c r="R52">
        <f t="shared" si="5"/>
        <v>0.31644899999999998</v>
      </c>
      <c r="S52">
        <f t="shared" si="6"/>
        <v>1.0940000000000001</v>
      </c>
      <c r="T52" s="15">
        <f t="shared" si="7"/>
        <v>0.31644899999999998</v>
      </c>
      <c r="U52" s="15">
        <f t="shared" si="8"/>
        <v>1.04</v>
      </c>
      <c r="Y52">
        <v>0.90541000000000005</v>
      </c>
      <c r="Z52">
        <v>1.59324</v>
      </c>
      <c r="AA52">
        <v>0</v>
      </c>
      <c r="AB52">
        <f>Shifts!$B$4</f>
        <v>-2.3E-3</v>
      </c>
      <c r="AC52">
        <f t="shared" si="9"/>
        <v>0.90541000000000005</v>
      </c>
      <c r="AD52">
        <f t="shared" si="10"/>
        <v>1.59094</v>
      </c>
      <c r="AE52" s="15">
        <f t="shared" si="11"/>
        <v>0.90541000000000005</v>
      </c>
      <c r="AF52" s="15">
        <f t="shared" si="12"/>
        <v>1.5702400000000001</v>
      </c>
    </row>
    <row r="53" spans="1:32" x14ac:dyDescent="0.25">
      <c r="C53">
        <v>0.85077000000000003</v>
      </c>
      <c r="D53">
        <v>1.8791500000000001</v>
      </c>
      <c r="E53">
        <f t="shared" si="24"/>
        <v>-9.7047838473063308E-4</v>
      </c>
      <c r="F53">
        <f t="shared" si="25"/>
        <v>-5.0075914563807444E-3</v>
      </c>
      <c r="G53">
        <f>((C53-ABS(Shifts!$B$12))*COS(Shifts!$B$24))-(('Tile locations'!D53-ABS(Shifts!$C$12)+Shifts!$B$6)*SIN(Shifts!$B$24))+ABS(Shifts!$B$12)</f>
        <v>0.84979952161526939</v>
      </c>
      <c r="H53">
        <f>((C53-ABS(Shifts!$B$12))*SIN(Shifts!$B$24))+(('Tile locations'!D53-ABS(Shifts!$C$12)+Shifts!$B$6)*COS(Shifts!$B$24))+ABS(Shifts!$C$12)</f>
        <v>1.8741424085436194</v>
      </c>
      <c r="I53" s="15">
        <f t="shared" si="3"/>
        <v>0.8410652161526937</v>
      </c>
      <c r="J53" s="15">
        <f t="shared" si="4"/>
        <v>1.8290740854361927</v>
      </c>
      <c r="N53">
        <v>0.28504600000000002</v>
      </c>
      <c r="O53">
        <v>0.85350000000000004</v>
      </c>
      <c r="P53">
        <v>0</v>
      </c>
      <c r="Q53">
        <f>Shifts!$B$6</f>
        <v>-6.0000000000000001E-3</v>
      </c>
      <c r="R53">
        <f t="shared" si="5"/>
        <v>0.28504600000000002</v>
      </c>
      <c r="S53">
        <f t="shared" si="6"/>
        <v>0.84750000000000003</v>
      </c>
      <c r="T53" s="15">
        <f t="shared" si="7"/>
        <v>0.28504600000000002</v>
      </c>
      <c r="U53" s="15">
        <f t="shared" si="8"/>
        <v>0.79350000000000009</v>
      </c>
      <c r="Y53">
        <v>0.90541000000000005</v>
      </c>
      <c r="Z53">
        <v>1.5802400000000001</v>
      </c>
      <c r="AA53">
        <v>0</v>
      </c>
      <c r="AB53">
        <f>Shifts!$B$4</f>
        <v>-2.3E-3</v>
      </c>
      <c r="AC53">
        <f t="shared" si="9"/>
        <v>0.90541000000000005</v>
      </c>
      <c r="AD53">
        <f t="shared" si="10"/>
        <v>1.5779400000000001</v>
      </c>
      <c r="AE53" s="15">
        <f t="shared" si="11"/>
        <v>0.90541000000000005</v>
      </c>
      <c r="AF53" s="15">
        <f t="shared" si="12"/>
        <v>1.5572400000000002</v>
      </c>
    </row>
    <row r="54" spans="1:32" x14ac:dyDescent="0.25">
      <c r="I54" s="15"/>
      <c r="J54" s="15"/>
      <c r="T54" s="15"/>
      <c r="U54" s="15"/>
      <c r="AE54" s="15"/>
      <c r="AF54" s="15"/>
    </row>
    <row r="55" spans="1:32" x14ac:dyDescent="0.25">
      <c r="A55" t="s">
        <v>6</v>
      </c>
      <c r="B55" t="s">
        <v>1</v>
      </c>
      <c r="C55">
        <v>1.0601700000000001</v>
      </c>
      <c r="D55">
        <v>2.0628000000000002</v>
      </c>
      <c r="E55">
        <f>G55-C55</f>
        <v>6.3050660978891671E-6</v>
      </c>
      <c r="F55">
        <f>H55-D55</f>
        <v>-3.4425776371205252E-3</v>
      </c>
      <c r="G55">
        <f>((C55-ABS(Shifts!$B$9))*COS(Shifts!$B$8))-(('Tile locations'!D55-ABS(Shifts!$B$10))*SIN(Shifts!$B$8))+ABS(Shifts!$B$9)</f>
        <v>1.0601763050660979</v>
      </c>
      <c r="H55">
        <f>((C55-ABS(Shifts!$B$9))*SIN(Shifts!$B$8)+('Tile locations'!D55-ABS(Shifts!$B$10))*COS(Shifts!$B$8))+ABS(Shifts!$B$10)</f>
        <v>2.0593574223628797</v>
      </c>
      <c r="I55" s="15">
        <f t="shared" si="3"/>
        <v>1.0602330506609789</v>
      </c>
      <c r="J55" s="15">
        <f t="shared" si="4"/>
        <v>2.0283742236287949</v>
      </c>
      <c r="L55" t="s">
        <v>6</v>
      </c>
      <c r="M55" t="s">
        <v>5</v>
      </c>
      <c r="N55">
        <v>0.29735299999999998</v>
      </c>
      <c r="O55">
        <v>1.1000000000000001</v>
      </c>
      <c r="P55">
        <v>0</v>
      </c>
      <c r="Q55">
        <f>Shifts!$B$6</f>
        <v>-6.0000000000000001E-3</v>
      </c>
      <c r="R55">
        <f t="shared" si="5"/>
        <v>0.29735299999999998</v>
      </c>
      <c r="S55">
        <f t="shared" si="6"/>
        <v>1.0940000000000001</v>
      </c>
      <c r="T55" s="15">
        <f t="shared" si="7"/>
        <v>0.29735299999999998</v>
      </c>
      <c r="U55" s="15">
        <f t="shared" si="8"/>
        <v>1.04</v>
      </c>
      <c r="W55" t="s">
        <v>6</v>
      </c>
      <c r="X55" t="s">
        <v>14</v>
      </c>
      <c r="Y55">
        <v>1.18974</v>
      </c>
      <c r="Z55">
        <v>1.0115000000000001</v>
      </c>
      <c r="AA55">
        <v>0</v>
      </c>
      <c r="AB55">
        <f>Shifts!$B$4</f>
        <v>-2.3E-3</v>
      </c>
      <c r="AC55">
        <f t="shared" si="9"/>
        <v>1.18974</v>
      </c>
      <c r="AD55">
        <f t="shared" si="10"/>
        <v>1.0092000000000001</v>
      </c>
      <c r="AE55" s="15">
        <f t="shared" si="11"/>
        <v>1.18974</v>
      </c>
      <c r="AF55" s="15">
        <f t="shared" si="12"/>
        <v>0.98850000000000005</v>
      </c>
    </row>
    <row r="56" spans="1:32" x14ac:dyDescent="0.25">
      <c r="C56">
        <v>1.40476</v>
      </c>
      <c r="D56">
        <v>2.0628000000000002</v>
      </c>
      <c r="E56">
        <f t="shared" ref="E56:E59" si="26">G56-C56</f>
        <v>3.9933046871443167E-6</v>
      </c>
      <c r="F56">
        <f t="shared" ref="F56:F59" si="27">H56-D56</f>
        <v>-2.1803516728766681E-3</v>
      </c>
      <c r="G56">
        <f>((C56-ABS(Shifts!$B$9))*COS(Shifts!$B$8))-(('Tile locations'!D56-ABS(Shifts!$B$10))*SIN(Shifts!$B$8))+ABS(Shifts!$B$9)</f>
        <v>1.4047639933046872</v>
      </c>
      <c r="H56">
        <f>((C56-ABS(Shifts!$B$9))*SIN(Shifts!$B$8)+('Tile locations'!D56-ABS(Shifts!$B$10))*COS(Shifts!$B$8))+ABS(Shifts!$B$10)</f>
        <v>2.0606196483271235</v>
      </c>
      <c r="I56" s="15">
        <f t="shared" si="3"/>
        <v>1.4047999330468715</v>
      </c>
      <c r="J56" s="15">
        <f t="shared" si="4"/>
        <v>2.0409964832712335</v>
      </c>
      <c r="N56">
        <v>0.33235300000000001</v>
      </c>
      <c r="O56">
        <v>1.1000000000000001</v>
      </c>
      <c r="P56">
        <v>0</v>
      </c>
      <c r="Q56">
        <f>Shifts!$B$6</f>
        <v>-6.0000000000000001E-3</v>
      </c>
      <c r="R56">
        <f t="shared" si="5"/>
        <v>0.33235300000000001</v>
      </c>
      <c r="S56">
        <f t="shared" si="6"/>
        <v>1.0940000000000001</v>
      </c>
      <c r="T56" s="15">
        <f t="shared" si="7"/>
        <v>0.33235300000000001</v>
      </c>
      <c r="U56" s="15">
        <f t="shared" si="8"/>
        <v>1.04</v>
      </c>
      <c r="Y56">
        <v>1.2247399999999999</v>
      </c>
      <c r="Z56">
        <v>1.0115000000000001</v>
      </c>
      <c r="AA56">
        <v>0</v>
      </c>
      <c r="AB56">
        <f>Shifts!$B$4</f>
        <v>-2.3E-3</v>
      </c>
      <c r="AC56">
        <f t="shared" si="9"/>
        <v>1.2247399999999999</v>
      </c>
      <c r="AD56">
        <f t="shared" si="10"/>
        <v>1.0092000000000001</v>
      </c>
      <c r="AE56" s="15">
        <f t="shared" si="11"/>
        <v>1.2247399999999999</v>
      </c>
      <c r="AF56" s="15">
        <f t="shared" si="12"/>
        <v>0.98850000000000005</v>
      </c>
    </row>
    <row r="57" spans="1:32" x14ac:dyDescent="0.25">
      <c r="C57">
        <v>1.40476</v>
      </c>
      <c r="D57">
        <v>2.1</v>
      </c>
      <c r="E57">
        <f t="shared" si="26"/>
        <v>-1.322695174199584E-4</v>
      </c>
      <c r="F57">
        <f t="shared" si="27"/>
        <v>-2.1806012376477391E-3</v>
      </c>
      <c r="G57">
        <f>((C57-ABS(Shifts!$B$9))*COS(Shifts!$B$8))-(('Tile locations'!D57-ABS(Shifts!$B$10))*SIN(Shifts!$B$8))+ABS(Shifts!$B$9)</f>
        <v>1.4046277304825801</v>
      </c>
      <c r="H57">
        <f>((C57-ABS(Shifts!$B$9))*SIN(Shifts!$B$8)+('Tile locations'!D57-ABS(Shifts!$B$10))*COS(Shifts!$B$8))+ABS(Shifts!$B$10)</f>
        <v>2.0978193987623523</v>
      </c>
      <c r="I57" s="15">
        <f t="shared" si="3"/>
        <v>1.4034373048258004</v>
      </c>
      <c r="J57" s="15">
        <f t="shared" si="4"/>
        <v>2.0781939876235227</v>
      </c>
      <c r="N57">
        <v>0.33235300000000001</v>
      </c>
      <c r="O57">
        <v>1.30305</v>
      </c>
      <c r="P57">
        <v>0</v>
      </c>
      <c r="Q57">
        <f>Shifts!$B$6</f>
        <v>-6.0000000000000001E-3</v>
      </c>
      <c r="R57">
        <f t="shared" si="5"/>
        <v>0.33235300000000001</v>
      </c>
      <c r="S57">
        <f t="shared" si="6"/>
        <v>1.29705</v>
      </c>
      <c r="T57" s="15">
        <f t="shared" si="7"/>
        <v>0.33235300000000001</v>
      </c>
      <c r="U57" s="15">
        <f t="shared" si="8"/>
        <v>1.24305</v>
      </c>
      <c r="Y57">
        <v>0.93488199999999999</v>
      </c>
      <c r="Z57">
        <v>1.2997099999999999</v>
      </c>
      <c r="AA57">
        <v>0</v>
      </c>
      <c r="AB57">
        <f>Shifts!$B$4</f>
        <v>-2.3E-3</v>
      </c>
      <c r="AC57">
        <f t="shared" si="9"/>
        <v>0.93488199999999999</v>
      </c>
      <c r="AD57">
        <f t="shared" si="10"/>
        <v>1.29741</v>
      </c>
      <c r="AE57" s="15">
        <f t="shared" si="11"/>
        <v>0.93488199999999999</v>
      </c>
      <c r="AF57" s="15">
        <f t="shared" si="12"/>
        <v>1.27671</v>
      </c>
    </row>
    <row r="58" spans="1:32" x14ac:dyDescent="0.25">
      <c r="C58">
        <v>1.0601700000000001</v>
      </c>
      <c r="D58">
        <v>2.1</v>
      </c>
      <c r="E58">
        <f t="shared" si="26"/>
        <v>-1.2995775600921355E-4</v>
      </c>
      <c r="F58">
        <f t="shared" si="27"/>
        <v>-3.4428272018915962E-3</v>
      </c>
      <c r="G58">
        <f>((C58-ABS(Shifts!$B$9))*COS(Shifts!$B$8))-(('Tile locations'!D58-ABS(Shifts!$B$10))*SIN(Shifts!$B$8))+ABS(Shifts!$B$9)</f>
        <v>1.0600400422439908</v>
      </c>
      <c r="H58">
        <f>((C58-ABS(Shifts!$B$9))*SIN(Shifts!$B$8)+('Tile locations'!D58-ABS(Shifts!$B$10))*COS(Shifts!$B$8))+ABS(Shifts!$B$10)</f>
        <v>2.0965571727981085</v>
      </c>
      <c r="I58" s="15">
        <f t="shared" si="3"/>
        <v>1.0588704224399079</v>
      </c>
      <c r="J58" s="15">
        <f t="shared" si="4"/>
        <v>2.0655717279810841</v>
      </c>
      <c r="N58">
        <v>0.29735299999999998</v>
      </c>
      <c r="O58">
        <v>1.30305</v>
      </c>
      <c r="P58">
        <v>0</v>
      </c>
      <c r="Q58">
        <f>Shifts!$B$6</f>
        <v>-6.0000000000000001E-3</v>
      </c>
      <c r="R58">
        <f t="shared" si="5"/>
        <v>0.29735299999999998</v>
      </c>
      <c r="S58">
        <f t="shared" si="6"/>
        <v>1.29705</v>
      </c>
      <c r="T58" s="15">
        <f t="shared" si="7"/>
        <v>0.29735299999999998</v>
      </c>
      <c r="U58" s="15">
        <f t="shared" si="8"/>
        <v>1.24305</v>
      </c>
      <c r="Y58">
        <v>0.89988199999999996</v>
      </c>
      <c r="Z58">
        <v>1.2997099999999999</v>
      </c>
      <c r="AA58">
        <v>0</v>
      </c>
      <c r="AB58">
        <f>Shifts!$B$4</f>
        <v>-2.3E-3</v>
      </c>
      <c r="AC58">
        <f t="shared" si="9"/>
        <v>0.89988199999999996</v>
      </c>
      <c r="AD58">
        <f t="shared" si="10"/>
        <v>1.29741</v>
      </c>
      <c r="AE58" s="15">
        <f t="shared" si="11"/>
        <v>0.89988199999999996</v>
      </c>
      <c r="AF58" s="15">
        <f t="shared" si="12"/>
        <v>1.27671</v>
      </c>
    </row>
    <row r="59" spans="1:32" x14ac:dyDescent="0.25">
      <c r="C59">
        <v>1.0601700000000001</v>
      </c>
      <c r="D59">
        <v>2.0628000000000002</v>
      </c>
      <c r="E59">
        <f t="shared" si="26"/>
        <v>6.3050660978891671E-6</v>
      </c>
      <c r="F59">
        <f t="shared" si="27"/>
        <v>-3.4425776371205252E-3</v>
      </c>
      <c r="G59">
        <f>((C59-ABS(Shifts!$B$9))*COS(Shifts!$B$8))-(('Tile locations'!D59-ABS(Shifts!$B$10))*SIN(Shifts!$B$8))+ABS(Shifts!$B$9)</f>
        <v>1.0601763050660979</v>
      </c>
      <c r="H59">
        <f>((C59-ABS(Shifts!$B$9))*SIN(Shifts!$B$8)+('Tile locations'!D59-ABS(Shifts!$B$10))*COS(Shifts!$B$8))+ABS(Shifts!$B$10)</f>
        <v>2.0593574223628797</v>
      </c>
      <c r="I59" s="15">
        <f t="shared" si="3"/>
        <v>1.0602330506609789</v>
      </c>
      <c r="J59" s="15">
        <f t="shared" si="4"/>
        <v>2.0283742236287949</v>
      </c>
      <c r="N59">
        <v>0.29735299999999998</v>
      </c>
      <c r="O59">
        <v>1.1000000000000001</v>
      </c>
      <c r="P59">
        <v>0</v>
      </c>
      <c r="Q59">
        <f>Shifts!$B$6</f>
        <v>-6.0000000000000001E-3</v>
      </c>
      <c r="R59">
        <f t="shared" ref="R59" si="28">N59+P59</f>
        <v>0.29735299999999998</v>
      </c>
      <c r="S59">
        <f t="shared" ref="S59" si="29">O59+Q59</f>
        <v>1.0940000000000001</v>
      </c>
      <c r="T59" s="15">
        <f t="shared" si="7"/>
        <v>0.29735299999999998</v>
      </c>
      <c r="U59" s="15">
        <f t="shared" si="8"/>
        <v>1.04</v>
      </c>
      <c r="Y59">
        <v>1.18974</v>
      </c>
      <c r="Z59">
        <v>1.0115000000000001</v>
      </c>
      <c r="AA59">
        <v>0</v>
      </c>
      <c r="AB59">
        <f>Shifts!$B$4</f>
        <v>-2.3E-3</v>
      </c>
      <c r="AC59">
        <f t="shared" si="9"/>
        <v>1.18974</v>
      </c>
      <c r="AD59">
        <f t="shared" si="10"/>
        <v>1.0092000000000001</v>
      </c>
      <c r="AE59" s="15">
        <f t="shared" si="11"/>
        <v>1.18974</v>
      </c>
      <c r="AF59" s="15">
        <f t="shared" si="12"/>
        <v>0.98850000000000005</v>
      </c>
    </row>
    <row r="60" spans="1:32" x14ac:dyDescent="0.25">
      <c r="I60" s="15"/>
      <c r="J60" s="15"/>
      <c r="AE60" s="15"/>
      <c r="AF60" s="15"/>
    </row>
    <row r="61" spans="1:32" x14ac:dyDescent="0.25">
      <c r="A61" t="s">
        <v>6</v>
      </c>
      <c r="B61" t="s">
        <v>0</v>
      </c>
      <c r="C61">
        <v>1.7322200000000001</v>
      </c>
      <c r="D61">
        <v>1.68</v>
      </c>
      <c r="E61">
        <f>G61-C61</f>
        <v>1.4039848590590154E-3</v>
      </c>
      <c r="F61">
        <f>H61-D61</f>
        <v>-9.7830443842594761E-4</v>
      </c>
      <c r="G61">
        <f>((C61-ABS(Shifts!$B$9))*COS(Shifts!$B$8))-(('Tile locations'!D61-ABS(Shifts!$B$10))*SIN(Shifts!$B$8))+ABS(Shifts!$B$9)</f>
        <v>1.7336239848590591</v>
      </c>
      <c r="H61">
        <f>((C61-ABS(Shifts!$B$9))*SIN(Shifts!$B$8)+('Tile locations'!D61-ABS(Shifts!$B$10))*COS(Shifts!$B$8))+ABS(Shifts!$B$10)</f>
        <v>1.679021695561574</v>
      </c>
      <c r="I61" s="15">
        <f t="shared" si="3"/>
        <v>1.7462598485905902</v>
      </c>
      <c r="J61" s="15">
        <f t="shared" si="4"/>
        <v>1.6702169556157405</v>
      </c>
      <c r="W61" t="s">
        <v>6</v>
      </c>
      <c r="X61" t="s">
        <v>15</v>
      </c>
      <c r="Y61">
        <v>0.82327700000000004</v>
      </c>
      <c r="Z61">
        <v>1.50177</v>
      </c>
      <c r="AA61">
        <v>0</v>
      </c>
      <c r="AB61">
        <f>Shifts!$B$4</f>
        <v>-2.3E-3</v>
      </c>
      <c r="AC61">
        <f t="shared" si="9"/>
        <v>0.82327700000000004</v>
      </c>
      <c r="AD61">
        <f t="shared" si="10"/>
        <v>1.4994700000000001</v>
      </c>
      <c r="AE61" s="15">
        <f t="shared" si="11"/>
        <v>0.82327700000000004</v>
      </c>
      <c r="AF61" s="15">
        <f t="shared" si="12"/>
        <v>1.4787700000000001</v>
      </c>
    </row>
    <row r="62" spans="1:32" x14ac:dyDescent="0.25">
      <c r="C62">
        <v>1.78772</v>
      </c>
      <c r="D62">
        <v>1.68</v>
      </c>
      <c r="E62">
        <f t="shared" ref="E62:E65" si="30">G62-C62</f>
        <v>1.4036125245213693E-3</v>
      </c>
      <c r="F62">
        <f t="shared" ref="F62:F65" si="31">H62-D62</f>
        <v>-7.7500909899197445E-4</v>
      </c>
      <c r="G62">
        <f>((C62-ABS(Shifts!$B$9))*COS(Shifts!$B$8))-(('Tile locations'!D62-ABS(Shifts!$B$10))*SIN(Shifts!$B$8))+ABS(Shifts!$B$9)</f>
        <v>1.7891236125245213</v>
      </c>
      <c r="H62">
        <f>((C62-ABS(Shifts!$B$9))*SIN(Shifts!$B$8)+('Tile locations'!D62-ABS(Shifts!$B$10))*COS(Shifts!$B$8))+ABS(Shifts!$B$10)</f>
        <v>1.679224990901008</v>
      </c>
      <c r="I62" s="15">
        <f t="shared" si="3"/>
        <v>1.8017561252452137</v>
      </c>
      <c r="J62" s="15">
        <f t="shared" si="4"/>
        <v>1.6722499090100802</v>
      </c>
      <c r="Y62">
        <v>0.85027699999999995</v>
      </c>
      <c r="Z62">
        <v>1.50177</v>
      </c>
      <c r="AA62">
        <v>0</v>
      </c>
      <c r="AB62">
        <f>Shifts!$B$4</f>
        <v>-2.3E-3</v>
      </c>
      <c r="AC62">
        <f t="shared" si="9"/>
        <v>0.85027699999999995</v>
      </c>
      <c r="AD62">
        <f t="shared" si="10"/>
        <v>1.4994700000000001</v>
      </c>
      <c r="AE62" s="15">
        <f t="shared" si="11"/>
        <v>0.85027699999999995</v>
      </c>
      <c r="AF62" s="15">
        <f t="shared" si="12"/>
        <v>1.4787700000000001</v>
      </c>
    </row>
    <row r="63" spans="1:32" x14ac:dyDescent="0.25">
      <c r="C63">
        <v>1.4048700000000001</v>
      </c>
      <c r="D63">
        <v>2.0628000000000002</v>
      </c>
      <c r="E63">
        <f t="shared" si="30"/>
        <v>3.9925667267848297E-6</v>
      </c>
      <c r="F63">
        <f t="shared" si="31"/>
        <v>-2.1799487451770183E-3</v>
      </c>
      <c r="G63">
        <f>((C63-ABS(Shifts!$B$9))*COS(Shifts!$B$8))-(('Tile locations'!D63-ABS(Shifts!$B$10))*SIN(Shifts!$B$8))+ABS(Shifts!$B$9)</f>
        <v>1.4048739925667268</v>
      </c>
      <c r="H63">
        <f>((C63-ABS(Shifts!$B$9))*SIN(Shifts!$B$8)+('Tile locations'!D63-ABS(Shifts!$B$10))*COS(Shifts!$B$8))+ABS(Shifts!$B$10)</f>
        <v>2.0606200512548232</v>
      </c>
      <c r="I63" s="15">
        <f t="shared" si="3"/>
        <v>1.4049099256672679</v>
      </c>
      <c r="J63" s="15">
        <f t="shared" si="4"/>
        <v>2.04100051254823</v>
      </c>
      <c r="Y63">
        <v>0.88222999999999996</v>
      </c>
      <c r="Z63">
        <v>1.56477</v>
      </c>
      <c r="AA63">
        <v>0</v>
      </c>
      <c r="AB63">
        <f>Shifts!$B$4</f>
        <v>-2.3E-3</v>
      </c>
      <c r="AC63">
        <f t="shared" si="9"/>
        <v>0.88222999999999996</v>
      </c>
      <c r="AD63">
        <f t="shared" si="10"/>
        <v>1.56247</v>
      </c>
      <c r="AE63" s="15">
        <f t="shared" si="11"/>
        <v>0.88222999999999996</v>
      </c>
      <c r="AF63" s="15">
        <f t="shared" si="12"/>
        <v>1.5417700000000001</v>
      </c>
    </row>
    <row r="64" spans="1:32" x14ac:dyDescent="0.25">
      <c r="C64">
        <v>1.34937</v>
      </c>
      <c r="D64">
        <v>2.0628000000000002</v>
      </c>
      <c r="E64">
        <f t="shared" si="30"/>
        <v>4.3649012644308982E-6</v>
      </c>
      <c r="F64">
        <f t="shared" si="31"/>
        <v>-2.3832440846107694E-3</v>
      </c>
      <c r="G64">
        <f>((C64-ABS(Shifts!$B$9))*COS(Shifts!$B$8))-(('Tile locations'!D64-ABS(Shifts!$B$10))*SIN(Shifts!$B$8))+ABS(Shifts!$B$9)</f>
        <v>1.3493743649012644</v>
      </c>
      <c r="H64">
        <f>((C64-ABS(Shifts!$B$9))*SIN(Shifts!$B$8)+('Tile locations'!D64-ABS(Shifts!$B$10))*COS(Shifts!$B$8))+ABS(Shifts!$B$10)</f>
        <v>2.0604167559153894</v>
      </c>
      <c r="I64" s="15">
        <f t="shared" si="3"/>
        <v>1.3494136490126443</v>
      </c>
      <c r="J64" s="15">
        <f t="shared" si="4"/>
        <v>2.0389675591538925</v>
      </c>
      <c r="Y64">
        <v>0.85523000000000005</v>
      </c>
      <c r="Z64">
        <v>1.56477</v>
      </c>
      <c r="AA64">
        <v>0</v>
      </c>
      <c r="AB64">
        <f>Shifts!$B$4</f>
        <v>-2.3E-3</v>
      </c>
      <c r="AC64">
        <f t="shared" si="9"/>
        <v>0.85523000000000005</v>
      </c>
      <c r="AD64">
        <f t="shared" si="10"/>
        <v>1.56247</v>
      </c>
      <c r="AE64" s="15">
        <f t="shared" si="11"/>
        <v>0.85523000000000005</v>
      </c>
      <c r="AF64" s="15">
        <f t="shared" si="12"/>
        <v>1.5417700000000001</v>
      </c>
    </row>
    <row r="65" spans="3:32" x14ac:dyDescent="0.25">
      <c r="C65">
        <v>1.7322200000000001</v>
      </c>
      <c r="D65">
        <v>1.68</v>
      </c>
      <c r="E65">
        <f t="shared" si="30"/>
        <v>1.4039848590590154E-3</v>
      </c>
      <c r="F65">
        <f t="shared" si="31"/>
        <v>-9.7830443842594761E-4</v>
      </c>
      <c r="G65">
        <f>((C65-ABS(Shifts!$B$9))*COS(Shifts!$B$8))-(('Tile locations'!D65-ABS(Shifts!$B$10))*SIN(Shifts!$B$8))+ABS(Shifts!$B$9)</f>
        <v>1.7336239848590591</v>
      </c>
      <c r="H65">
        <f>((C65-ABS(Shifts!$B$9))*SIN(Shifts!$B$8)+('Tile locations'!D65-ABS(Shifts!$B$10))*COS(Shifts!$B$8))+ABS(Shifts!$B$10)</f>
        <v>1.679021695561574</v>
      </c>
      <c r="I65" s="15">
        <f t="shared" si="3"/>
        <v>1.7462598485905902</v>
      </c>
      <c r="J65" s="15">
        <f t="shared" si="4"/>
        <v>1.6702169556157405</v>
      </c>
      <c r="Y65">
        <v>0.82327700000000004</v>
      </c>
      <c r="Z65">
        <v>1.50177</v>
      </c>
      <c r="AA65">
        <v>0</v>
      </c>
      <c r="AB65">
        <f>Shifts!$B$4</f>
        <v>-2.3E-3</v>
      </c>
      <c r="AC65">
        <f t="shared" si="9"/>
        <v>0.82327700000000004</v>
      </c>
      <c r="AD65">
        <f t="shared" si="10"/>
        <v>1.4994700000000001</v>
      </c>
      <c r="AE65" s="15">
        <f t="shared" si="11"/>
        <v>0.82327700000000004</v>
      </c>
      <c r="AF65" s="15">
        <f t="shared" si="12"/>
        <v>1.4787700000000001</v>
      </c>
    </row>
    <row r="66" spans="3:32" x14ac:dyDescent="0.25">
      <c r="AE66" s="15"/>
      <c r="AF66" s="15"/>
    </row>
    <row r="67" spans="3:32" x14ac:dyDescent="0.25">
      <c r="W67" t="s">
        <v>6</v>
      </c>
      <c r="X67" t="s">
        <v>16</v>
      </c>
      <c r="Y67">
        <v>0.85467800000000005</v>
      </c>
      <c r="Z67">
        <v>1.35721</v>
      </c>
      <c r="AA67">
        <v>0</v>
      </c>
      <c r="AB67">
        <f>Shifts!$B$4</f>
        <v>-2.3E-3</v>
      </c>
      <c r="AC67">
        <f t="shared" si="9"/>
        <v>0.85467800000000005</v>
      </c>
      <c r="AD67">
        <f t="shared" si="10"/>
        <v>1.3549100000000001</v>
      </c>
      <c r="AE67" s="15">
        <f t="shared" si="11"/>
        <v>0.85467800000000005</v>
      </c>
      <c r="AF67" s="15">
        <f t="shared" si="12"/>
        <v>1.3342100000000001</v>
      </c>
    </row>
    <row r="68" spans="3:32" x14ac:dyDescent="0.25">
      <c r="Y68">
        <v>0.88467799999999996</v>
      </c>
      <c r="Z68">
        <v>1.35721</v>
      </c>
      <c r="AA68">
        <v>0</v>
      </c>
      <c r="AB68">
        <f>Shifts!$B$4</f>
        <v>-2.3E-3</v>
      </c>
      <c r="AC68">
        <f t="shared" si="9"/>
        <v>0.88467799999999996</v>
      </c>
      <c r="AD68">
        <f t="shared" si="10"/>
        <v>1.3549100000000001</v>
      </c>
      <c r="AE68" s="15">
        <f t="shared" si="11"/>
        <v>0.88467799999999996</v>
      </c>
      <c r="AF68" s="15">
        <f t="shared" si="12"/>
        <v>1.3342100000000001</v>
      </c>
    </row>
    <row r="69" spans="3:32" x14ac:dyDescent="0.25">
      <c r="Y69">
        <v>0.85324199999999994</v>
      </c>
      <c r="Z69">
        <v>1.44171</v>
      </c>
      <c r="AA69">
        <v>0</v>
      </c>
      <c r="AB69">
        <f>Shifts!$B$4</f>
        <v>-2.3E-3</v>
      </c>
      <c r="AC69">
        <f t="shared" si="9"/>
        <v>0.85324199999999994</v>
      </c>
      <c r="AD69">
        <f t="shared" si="10"/>
        <v>1.4394100000000001</v>
      </c>
      <c r="AE69" s="15">
        <f t="shared" si="11"/>
        <v>0.85324199999999994</v>
      </c>
      <c r="AF69" s="15">
        <f t="shared" si="12"/>
        <v>1.4187100000000001</v>
      </c>
    </row>
    <row r="70" spans="3:32" x14ac:dyDescent="0.25">
      <c r="Y70">
        <v>0.82324200000000003</v>
      </c>
      <c r="Z70">
        <v>1.44171</v>
      </c>
      <c r="AA70">
        <v>0</v>
      </c>
      <c r="AB70">
        <f>Shifts!$B$4</f>
        <v>-2.3E-3</v>
      </c>
      <c r="AC70">
        <f t="shared" si="9"/>
        <v>0.82324200000000003</v>
      </c>
      <c r="AD70">
        <f t="shared" si="10"/>
        <v>1.4394100000000001</v>
      </c>
      <c r="AE70" s="15">
        <f t="shared" si="11"/>
        <v>0.82324200000000003</v>
      </c>
      <c r="AF70" s="15">
        <f t="shared" si="12"/>
        <v>1.4187100000000001</v>
      </c>
    </row>
    <row r="71" spans="3:32" x14ac:dyDescent="0.25">
      <c r="Y71">
        <v>0.85467800000000005</v>
      </c>
      <c r="Z71">
        <v>1.35721</v>
      </c>
      <c r="AA71">
        <v>0</v>
      </c>
      <c r="AB71">
        <f>Shifts!$B$4</f>
        <v>-2.3E-3</v>
      </c>
      <c r="AC71">
        <f t="shared" si="9"/>
        <v>0.85467800000000005</v>
      </c>
      <c r="AD71">
        <f t="shared" si="10"/>
        <v>1.3549100000000001</v>
      </c>
      <c r="AE71" s="15">
        <f t="shared" si="11"/>
        <v>0.85467800000000005</v>
      </c>
      <c r="AF71" s="15">
        <f t="shared" si="12"/>
        <v>1.3342100000000001</v>
      </c>
    </row>
    <row r="72" spans="3:32" x14ac:dyDescent="0.25">
      <c r="AE72" s="15"/>
      <c r="AF72" s="15"/>
    </row>
    <row r="73" spans="3:32" x14ac:dyDescent="0.25">
      <c r="W73" t="s">
        <v>6</v>
      </c>
      <c r="X73" t="s">
        <v>17</v>
      </c>
      <c r="Y73">
        <v>0.85509000000000002</v>
      </c>
      <c r="Z73">
        <v>1.56477</v>
      </c>
      <c r="AA73">
        <v>0</v>
      </c>
      <c r="AB73">
        <f>Shifts!$B$4</f>
        <v>-2.3E-3</v>
      </c>
      <c r="AC73">
        <f t="shared" ref="AC73:AC88" si="32">Y73+AA73</f>
        <v>0.85509000000000002</v>
      </c>
      <c r="AD73">
        <f t="shared" ref="AD73:AD88" si="33">Z73+AB73</f>
        <v>1.56247</v>
      </c>
      <c r="AE73" s="15">
        <f t="shared" ref="AE73:AE89" si="34">Y73+($C$3*AA73)</f>
        <v>0.85509000000000002</v>
      </c>
      <c r="AF73" s="15">
        <f t="shared" ref="AF73:AF89" si="35">Z73+($C$3*AB73)</f>
        <v>1.5417700000000001</v>
      </c>
    </row>
    <row r="74" spans="3:32" x14ac:dyDescent="0.25">
      <c r="Y74">
        <v>0.87158999999999998</v>
      </c>
      <c r="Z74">
        <v>1.56477</v>
      </c>
      <c r="AA74">
        <v>0</v>
      </c>
      <c r="AB74">
        <f>Shifts!$B$4</f>
        <v>-2.3E-3</v>
      </c>
      <c r="AC74">
        <f t="shared" si="32"/>
        <v>0.87158999999999998</v>
      </c>
      <c r="AD74">
        <f t="shared" si="33"/>
        <v>1.56247</v>
      </c>
      <c r="AE74" s="15">
        <f t="shared" si="34"/>
        <v>0.87158999999999998</v>
      </c>
      <c r="AF74" s="15">
        <f t="shared" si="35"/>
        <v>1.5417700000000001</v>
      </c>
    </row>
    <row r="75" spans="3:32" x14ac:dyDescent="0.25">
      <c r="Y75">
        <v>0.90420999999999996</v>
      </c>
      <c r="Z75">
        <v>1.58727</v>
      </c>
      <c r="AA75">
        <v>0</v>
      </c>
      <c r="AB75">
        <f>Shifts!$B$4</f>
        <v>-2.3E-3</v>
      </c>
      <c r="AC75">
        <f t="shared" si="32"/>
        <v>0.90420999999999996</v>
      </c>
      <c r="AD75">
        <f t="shared" si="33"/>
        <v>1.58497</v>
      </c>
      <c r="AE75" s="15">
        <f t="shared" si="34"/>
        <v>0.90420999999999996</v>
      </c>
      <c r="AF75" s="15">
        <f t="shared" si="35"/>
        <v>1.56427</v>
      </c>
    </row>
    <row r="76" spans="3:32" x14ac:dyDescent="0.25">
      <c r="Y76">
        <v>0.88771</v>
      </c>
      <c r="Z76">
        <v>1.58727</v>
      </c>
      <c r="AA76">
        <v>0</v>
      </c>
      <c r="AB76">
        <f>Shifts!$B$4</f>
        <v>-2.3E-3</v>
      </c>
      <c r="AC76">
        <f t="shared" si="32"/>
        <v>0.88771</v>
      </c>
      <c r="AD76">
        <f t="shared" si="33"/>
        <v>1.58497</v>
      </c>
      <c r="AE76" s="15">
        <f t="shared" si="34"/>
        <v>0.88771</v>
      </c>
      <c r="AF76" s="15">
        <f t="shared" si="35"/>
        <v>1.56427</v>
      </c>
    </row>
    <row r="77" spans="3:32" x14ac:dyDescent="0.25">
      <c r="Y77">
        <v>0.85509000000000002</v>
      </c>
      <c r="Z77">
        <v>1.56477</v>
      </c>
      <c r="AA77">
        <v>0</v>
      </c>
      <c r="AB77">
        <f>Shifts!$B$4</f>
        <v>-2.3E-3</v>
      </c>
      <c r="AC77">
        <f t="shared" si="32"/>
        <v>0.85509000000000002</v>
      </c>
      <c r="AD77">
        <f t="shared" si="33"/>
        <v>1.56247</v>
      </c>
      <c r="AE77" s="15">
        <f t="shared" si="34"/>
        <v>0.85509000000000002</v>
      </c>
      <c r="AF77" s="15">
        <f t="shared" si="35"/>
        <v>1.5417700000000001</v>
      </c>
    </row>
    <row r="78" spans="3:32" x14ac:dyDescent="0.25">
      <c r="AE78" s="15"/>
      <c r="AF78" s="15"/>
    </row>
    <row r="79" spans="3:32" x14ac:dyDescent="0.25">
      <c r="W79" t="s">
        <v>6</v>
      </c>
      <c r="X79" t="s">
        <v>18</v>
      </c>
      <c r="Y79">
        <v>0.89790300000000001</v>
      </c>
      <c r="Z79">
        <v>1.2997099999999999</v>
      </c>
      <c r="AA79">
        <v>0</v>
      </c>
      <c r="AB79">
        <f>Shifts!$B$4</f>
        <v>-2.3E-3</v>
      </c>
      <c r="AC79">
        <f t="shared" si="32"/>
        <v>0.89790300000000001</v>
      </c>
      <c r="AD79">
        <f t="shared" si="33"/>
        <v>1.29741</v>
      </c>
      <c r="AE79" s="15">
        <f t="shared" si="34"/>
        <v>0.89790300000000001</v>
      </c>
      <c r="AF79" s="15">
        <f t="shared" si="35"/>
        <v>1.27671</v>
      </c>
    </row>
    <row r="80" spans="3:32" x14ac:dyDescent="0.25">
      <c r="Y80">
        <v>0.93090300000000004</v>
      </c>
      <c r="Z80">
        <v>1.2997099999999999</v>
      </c>
      <c r="AA80">
        <v>0</v>
      </c>
      <c r="AB80">
        <f>Shifts!$B$4</f>
        <v>-2.3E-3</v>
      </c>
      <c r="AC80">
        <f t="shared" si="32"/>
        <v>0.93090300000000004</v>
      </c>
      <c r="AD80">
        <f t="shared" si="33"/>
        <v>1.29741</v>
      </c>
      <c r="AE80" s="15">
        <f t="shared" si="34"/>
        <v>0.93090300000000004</v>
      </c>
      <c r="AF80" s="15">
        <f t="shared" si="35"/>
        <v>1.27671</v>
      </c>
    </row>
    <row r="81" spans="23:32" x14ac:dyDescent="0.25">
      <c r="Y81">
        <v>0.88795500000000005</v>
      </c>
      <c r="Z81">
        <v>1.35721</v>
      </c>
      <c r="AA81">
        <v>0</v>
      </c>
      <c r="AB81">
        <f>Shifts!$B$4</f>
        <v>-2.3E-3</v>
      </c>
      <c r="AC81">
        <f t="shared" si="32"/>
        <v>0.88795500000000005</v>
      </c>
      <c r="AD81">
        <f t="shared" si="33"/>
        <v>1.3549100000000001</v>
      </c>
      <c r="AE81" s="15">
        <f t="shared" si="34"/>
        <v>0.88795500000000005</v>
      </c>
      <c r="AF81" s="15">
        <f t="shared" si="35"/>
        <v>1.3342100000000001</v>
      </c>
    </row>
    <row r="82" spans="23:32" x14ac:dyDescent="0.25">
      <c r="Y82">
        <v>0.85495500000000002</v>
      </c>
      <c r="Z82">
        <v>1.35721</v>
      </c>
      <c r="AA82">
        <v>0</v>
      </c>
      <c r="AB82">
        <f>Shifts!$B$4</f>
        <v>-2.3E-3</v>
      </c>
      <c r="AC82">
        <f t="shared" si="32"/>
        <v>0.85495500000000002</v>
      </c>
      <c r="AD82">
        <f t="shared" si="33"/>
        <v>1.3549100000000001</v>
      </c>
      <c r="AE82" s="15">
        <f t="shared" si="34"/>
        <v>0.85495500000000002</v>
      </c>
      <c r="AF82" s="15">
        <f t="shared" si="35"/>
        <v>1.3342100000000001</v>
      </c>
    </row>
    <row r="83" spans="23:32" x14ac:dyDescent="0.25">
      <c r="Y83">
        <v>0.89790300000000001</v>
      </c>
      <c r="Z83">
        <v>1.2997099999999999</v>
      </c>
      <c r="AA83">
        <v>0</v>
      </c>
      <c r="AB83">
        <f>Shifts!$B$4</f>
        <v>-2.3E-3</v>
      </c>
      <c r="AC83">
        <f t="shared" si="32"/>
        <v>0.89790300000000001</v>
      </c>
      <c r="AD83">
        <f t="shared" si="33"/>
        <v>1.29741</v>
      </c>
      <c r="AE83" s="15">
        <f t="shared" si="34"/>
        <v>0.89790300000000001</v>
      </c>
      <c r="AF83" s="15">
        <f t="shared" si="35"/>
        <v>1.27671</v>
      </c>
    </row>
    <row r="84" spans="23:32" x14ac:dyDescent="0.25">
      <c r="AE84" s="15"/>
      <c r="AF84" s="15"/>
    </row>
    <row r="85" spans="23:32" x14ac:dyDescent="0.25">
      <c r="W85" t="s">
        <v>6</v>
      </c>
      <c r="X85" t="s">
        <v>19</v>
      </c>
      <c r="Y85">
        <v>0.82300300000000004</v>
      </c>
      <c r="Z85">
        <v>1.44171</v>
      </c>
      <c r="AA85">
        <v>0</v>
      </c>
      <c r="AB85">
        <f>Shifts!$B$4</f>
        <v>-2.3E-3</v>
      </c>
      <c r="AC85">
        <f t="shared" si="32"/>
        <v>0.82300300000000004</v>
      </c>
      <c r="AD85">
        <f t="shared" si="33"/>
        <v>1.4394100000000001</v>
      </c>
      <c r="AE85" s="15">
        <f t="shared" si="34"/>
        <v>0.82300300000000004</v>
      </c>
      <c r="AF85" s="15">
        <f t="shared" si="35"/>
        <v>1.4187100000000001</v>
      </c>
    </row>
    <row r="86" spans="23:32" x14ac:dyDescent="0.25">
      <c r="Y86">
        <v>0.85050300000000001</v>
      </c>
      <c r="Z86">
        <v>1.44171</v>
      </c>
      <c r="AA86">
        <v>0</v>
      </c>
      <c r="AB86">
        <f>Shifts!$B$4</f>
        <v>-2.3E-3</v>
      </c>
      <c r="AC86">
        <f t="shared" si="32"/>
        <v>0.85050300000000001</v>
      </c>
      <c r="AD86">
        <f t="shared" si="33"/>
        <v>1.4394100000000001</v>
      </c>
      <c r="AE86" s="15">
        <f t="shared" si="34"/>
        <v>0.85050300000000001</v>
      </c>
      <c r="AF86" s="15">
        <f t="shared" si="35"/>
        <v>1.4187100000000001</v>
      </c>
    </row>
    <row r="87" spans="23:32" x14ac:dyDescent="0.25">
      <c r="Y87">
        <v>0.85050300000000001</v>
      </c>
      <c r="Z87">
        <v>1.50177</v>
      </c>
      <c r="AA87">
        <v>0</v>
      </c>
      <c r="AB87">
        <f>Shifts!$B$4</f>
        <v>-2.3E-3</v>
      </c>
      <c r="AC87">
        <f t="shared" si="32"/>
        <v>0.85050300000000001</v>
      </c>
      <c r="AD87">
        <f t="shared" si="33"/>
        <v>1.4994700000000001</v>
      </c>
      <c r="AE87" s="15">
        <f t="shared" si="34"/>
        <v>0.85050300000000001</v>
      </c>
      <c r="AF87" s="15">
        <f t="shared" si="35"/>
        <v>1.4787700000000001</v>
      </c>
    </row>
    <row r="88" spans="23:32" x14ac:dyDescent="0.25">
      <c r="Y88">
        <v>0.82300300000000004</v>
      </c>
      <c r="Z88">
        <v>1.50177</v>
      </c>
      <c r="AA88">
        <v>0</v>
      </c>
      <c r="AB88">
        <f>Shifts!$B$4</f>
        <v>-2.3E-3</v>
      </c>
      <c r="AC88">
        <f t="shared" si="32"/>
        <v>0.82300300000000004</v>
      </c>
      <c r="AD88">
        <f t="shared" si="33"/>
        <v>1.4994700000000001</v>
      </c>
      <c r="AE88" s="15">
        <f t="shared" si="34"/>
        <v>0.82300300000000004</v>
      </c>
      <c r="AF88" s="15">
        <f t="shared" si="35"/>
        <v>1.4787700000000001</v>
      </c>
    </row>
    <row r="89" spans="23:32" x14ac:dyDescent="0.25">
      <c r="Y89">
        <v>0.82300300000000004</v>
      </c>
      <c r="Z89">
        <v>1.44171</v>
      </c>
      <c r="AA89">
        <v>0</v>
      </c>
      <c r="AB89">
        <f>Shifts!$B$4</f>
        <v>-2.3E-3</v>
      </c>
      <c r="AC89">
        <f t="shared" ref="AC89" si="36">Y89+AA89</f>
        <v>0.82300300000000004</v>
      </c>
      <c r="AD89">
        <f t="shared" ref="AD89" si="37">Z89+AB89</f>
        <v>1.4394100000000001</v>
      </c>
      <c r="AE89" s="15">
        <f t="shared" si="34"/>
        <v>0.82300300000000004</v>
      </c>
      <c r="AF89" s="15">
        <f t="shared" si="35"/>
        <v>1.4187100000000001</v>
      </c>
    </row>
  </sheetData>
  <mergeCells count="12">
    <mergeCell ref="C5:D5"/>
    <mergeCell ref="E5:F5"/>
    <mergeCell ref="G5:H5"/>
    <mergeCell ref="P5:Q5"/>
    <mergeCell ref="R5:S5"/>
    <mergeCell ref="AA5:AB5"/>
    <mergeCell ref="AC5:AD5"/>
    <mergeCell ref="I5:J5"/>
    <mergeCell ref="T5:U5"/>
    <mergeCell ref="AE5:AF5"/>
    <mergeCell ref="Y5:Z5"/>
    <mergeCell ref="N5:O5"/>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prover xmlns="8083e04e-a601-4d87-857f-3c2a52ce97c4">
      <UserInfo>
        <DisplayName/>
        <AccountId>302</AccountId>
        <AccountType/>
      </UserInfo>
    </Approver>
    <CDM xmlns="ae2abf0d-dec3-49a8-a2cc-cf5608cc2a8e">No</CDM>
    <Pre_x002d_project_x0020_Reference xmlns="ae2abf0d-dec3-49a8-a2cc-cf5608cc2a8e" xsi:nil="true"/>
    <Originator xmlns="8083e04e-a601-4d87-857f-3c2a52ce97c4">
      <UserInfo>
        <DisplayName/>
        <AccountId>409</AccountId>
        <AccountType/>
      </UserInfo>
    </Originator>
    <Filter_x0020_3 xmlns="8083e04e-a601-4d87-857f-3c2a52ce97c4" xsi:nil="true"/>
    <Filter_x0020_2 xmlns="8083e04e-a601-4d87-857f-3c2a52ce97c4">84</Filter_x0020_2>
    <Work_x0020_Stream xmlns="8083e04e-a601-4d87-857f-3c2a52ce97c4">
      <Value>4</Value>
    </Work_x0020_Stream>
    <Update_x0020_Document xmlns="8083e04e-a601-4d87-857f-3c2a52ce97c4">
      <Url>http://sharepoint.mast-u.ccfe.ac.uk/SitePages/DocumentUpload.aspx?DOC=CD/MU/04977</Url>
      <Description>Update...</Description>
    </Update_x0020_Document>
    <Pre_x002d_project_x0020__x0020_doc_x0020_Keywords xmlns="ae2abf0d-dec3-49a8-a2cc-cf5608cc2a8e" xsi:nil="true"/>
    <Form_x0020_Type xmlns="8083e04e-a601-4d87-857f-3c2a52ce97c4" xsi:nil="true"/>
    <Link_x0020_to_x0020_Review_x0020_History xmlns="8083e04e-a601-4d87-857f-3c2a52ce97c4">
      <Url>http://sharepoint.mast-u.ccfe.ac.uk/Lists/Document%20Comments/AllItems.aspx?View={96A13753-06C5-4B6E-8853-9D9FB9C64DD5}&amp;FilterField1=Reference%5Fx0020%5FNumber&amp;FilterValue1=CD/MU/04977</Url>
      <Description>Click here</Description>
    </Link_x0020_to_x0020_Review_x0020_History>
    <Document_x0020_Type xmlns="8083e04e-a601-4d87-857f-3c2a52ce97c4">Technical</Document_x0020_Type>
    <PBS xmlns="ae2abf0d-dec3-49a8-a2cc-cf5608cc2a8e" xsi:nil="true"/>
    <Document_x0020_Title xmlns="8083e04e-a601-4d87-857f-3c2a52ce97c4">MAST-U tile locations spreadsheet</Document_x0020_Title>
    <Reference_x0020_Number xmlns="8083e04e-a601-4d87-857f-3c2a52ce97c4">CD/MU/04977</Reference_x0020_Numb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ACF7EE0CCDAF4BB2BD92671EEA90A7" ma:contentTypeVersion="193" ma:contentTypeDescription="Create a new document." ma:contentTypeScope="" ma:versionID="cdfa719975c473a7befe6c77a8cdd601">
  <xsd:schema xmlns:xsd="http://www.w3.org/2001/XMLSchema" xmlns:xs="http://www.w3.org/2001/XMLSchema" xmlns:p="http://schemas.microsoft.com/office/2006/metadata/properties" xmlns:ns2="8083e04e-a601-4d87-857f-3c2a52ce97c4" xmlns:ns4="ae2abf0d-dec3-49a8-a2cc-cf5608cc2a8e" targetNamespace="http://schemas.microsoft.com/office/2006/metadata/properties" ma:root="true" ma:fieldsID="3c42f9338b695e37e36056ce76249518" ns2:_="" ns4:_="">
    <xsd:import namespace="8083e04e-a601-4d87-857f-3c2a52ce97c4"/>
    <xsd:import namespace="ae2abf0d-dec3-49a8-a2cc-cf5608cc2a8e"/>
    <xsd:element name="properties">
      <xsd:complexType>
        <xsd:sequence>
          <xsd:element name="documentManagement">
            <xsd:complexType>
              <xsd:all>
                <xsd:element ref="ns2:Document_x0020_Title"/>
                <xsd:element ref="ns2:Originator" minOccurs="0"/>
                <xsd:element ref="ns2:Work_x0020_Stream" minOccurs="0"/>
                <xsd:element ref="ns2:Filter_x0020_2" minOccurs="0"/>
                <xsd:element ref="ns2:Filter_x0020_3" minOccurs="0"/>
                <xsd:element ref="ns2:Document_x0020_Type"/>
                <xsd:element ref="ns2:Form_x0020_Type" minOccurs="0"/>
                <xsd:element ref="ns2:Approver" minOccurs="0"/>
                <xsd:element ref="ns2:Reference_x0020_Number" minOccurs="0"/>
                <xsd:element ref="ns2:Link_x0020_to_x0020_Review_x0020_History" minOccurs="0"/>
                <xsd:element ref="ns2:Update_x0020_Document" minOccurs="0"/>
                <xsd:element ref="ns4:CDM" minOccurs="0"/>
                <xsd:element ref="ns4:Pre_x002d_project_x0020_Reference" minOccurs="0"/>
                <xsd:element ref="ns4:Pre_x002d_project_x0020__x0020_doc_x0020_Keywords" minOccurs="0"/>
                <xsd:element ref="ns4:PB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83e04e-a601-4d87-857f-3c2a52ce97c4" elementFormDefault="qualified">
    <xsd:import namespace="http://schemas.microsoft.com/office/2006/documentManagement/types"/>
    <xsd:import namespace="http://schemas.microsoft.com/office/infopath/2007/PartnerControls"/>
    <xsd:element name="Document_x0020_Title" ma:index="1" ma:displayName="Document Title" ma:internalName="Document_x0020_Title" ma:readOnly="false">
      <xsd:simpleType>
        <xsd:restriction base="dms:Text">
          <xsd:maxLength value="255"/>
        </xsd:restriction>
      </xsd:simpleType>
    </xsd:element>
    <xsd:element name="Originator" ma:index="2" nillable="true" ma:displayName="Originator" ma:list="UserInfo" ma:SharePointGroup="8" ma:internalName="Origin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Work_x0020_Stream" ma:index="3" nillable="true" ma:displayName="Work Stream" ma:list="{b8b01499-db62-4b6e-9914-2bcee5fa2400}" ma:internalName="Work_x0020_Stream" ma:showField="Title" ma:web="fa04639f-2524-43e2-a43e-6a249e18c592">
      <xsd:complexType>
        <xsd:complexContent>
          <xsd:extension base="dms:MultiChoiceLookup">
            <xsd:sequence>
              <xsd:element name="Value" type="dms:Lookup" maxOccurs="unbounded" minOccurs="0" nillable="true"/>
            </xsd:sequence>
          </xsd:extension>
        </xsd:complexContent>
      </xsd:complexType>
    </xsd:element>
    <xsd:element name="Filter_x0020_2" ma:index="4" nillable="true" ma:displayName="Filter 2" ma:list="{45f53aa2-e2ea-4c11-a758-5854207ca618}" ma:internalName="Filter_x0020_2" ma:showField="Filter_x0020_2" ma:web="fa04639f-2524-43e2-a43e-6a249e18c592">
      <xsd:simpleType>
        <xsd:restriction base="dms:Lookup"/>
      </xsd:simpleType>
    </xsd:element>
    <xsd:element name="Filter_x0020_3" ma:index="5" nillable="true" ma:displayName="Filter 3" ma:list="{2d2a1d0d-553f-4c1f-9bfc-1682a42055b5}" ma:internalName="Filter_x0020_3" ma:showField="Filter_x0020_3" ma:web="fa04639f-2524-43e2-a43e-6a249e18c592">
      <xsd:simpleType>
        <xsd:restriction base="dms:Lookup"/>
      </xsd:simpleType>
    </xsd:element>
    <xsd:element name="Document_x0020_Type" ma:index="7" ma:displayName="Document Type" ma:format="Dropdown" ma:internalName="Document_x0020_Type" ma:readOnly="false">
      <xsd:simpleType>
        <xsd:restriction base="dms:Choice">
          <xsd:enumeration value="Admin"/>
          <xsd:enumeration value="Appointments"/>
          <xsd:enumeration value="Contracts"/>
          <xsd:enumeration value="Change requests"/>
          <xsd:enumeration value="Design process"/>
          <xsd:enumeration value="Finance"/>
          <xsd:enumeration value="Meetings"/>
          <xsd:enumeration value="Planning"/>
          <xsd:enumeration value="Quality"/>
          <xsd:enumeration value="Reports"/>
          <xsd:enumeration value="Safety"/>
          <xsd:enumeration value="Technical"/>
          <xsd:enumeration value="Work Instructions"/>
        </xsd:restriction>
      </xsd:simpleType>
    </xsd:element>
    <xsd:element name="Form_x0020_Type" ma:index="8" nillable="true" ma:displayName="Form Type" ma:format="Dropdown" ma:internalName="Form_x0020_Type">
      <xsd:simpleType>
        <xsd:restriction base="dms:Choice">
          <xsd:enumeration value="EDA"/>
          <xsd:enumeration value="Work Package (WPD)"/>
          <xsd:enumeration value="Exception form"/>
          <xsd:enumeration value="CDM checklist"/>
          <xsd:enumeration value="Design Inputs checklist"/>
          <xsd:enumeration value="Risk Assessment"/>
          <xsd:enumeration value="Tender Release Form (TRF)"/>
          <xsd:enumeration value="Work Control Form (WCF)"/>
        </xsd:restriction>
      </xsd:simpleType>
    </xsd:element>
    <xsd:element name="Approver" ma:index="9" nillable="true" ma:displayName="Approver" ma:list="UserInfo" ma:SharePointGroup="8" ma:internalName="Approv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ference_x0020_Number" ma:index="10" nillable="true" ma:displayName="Reference Number" ma:description="(Cannot be modifed so don't try)&#10;" ma:internalName="Reference_x0020_Number">
      <xsd:simpleType>
        <xsd:restriction base="dms:Text">
          <xsd:maxLength value="255"/>
        </xsd:restriction>
      </xsd:simpleType>
    </xsd:element>
    <xsd:element name="Link_x0020_to_x0020_Review_x0020_History" ma:index="12" nillable="true" ma:displayName="Review History" ma:format="Hyperlink" ma:hidden="true" ma:internalName="Link_x0020_to_x0020_Review_x0020_History"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Document" ma:index="20" nillable="true" ma:displayName="Update Document" ma:format="Hyperlink" ma:hidden="true" ma:internalName="Update_x0020_Document"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e2abf0d-dec3-49a8-a2cc-cf5608cc2a8e" elementFormDefault="qualified">
    <xsd:import namespace="http://schemas.microsoft.com/office/2006/documentManagement/types"/>
    <xsd:import namespace="http://schemas.microsoft.com/office/infopath/2007/PartnerControls"/>
    <xsd:element name="CDM" ma:index="27" nillable="true" ma:displayName="H&amp;S file" ma:default="No" ma:description="" ma:format="Dropdown" ma:internalName="CDM">
      <xsd:simpleType>
        <xsd:restriction base="dms:Choice">
          <xsd:enumeration value="Yes"/>
          <xsd:enumeration value="No"/>
        </xsd:restriction>
      </xsd:simpleType>
    </xsd:element>
    <xsd:element name="Pre_x002d_project_x0020_Reference" ma:index="28" nillable="true" ma:displayName="Pre-project Reference" ma:internalName="Pre_x002d_project_x0020_Reference">
      <xsd:simpleType>
        <xsd:restriction base="dms:Text"/>
      </xsd:simpleType>
    </xsd:element>
    <xsd:element name="Pre_x002d_project_x0020__x0020_doc_x0020_Keywords" ma:index="29" nillable="true" ma:displayName="Pre-project doc Keywords" ma:internalName="Pre_x002d_project_x0020__x0020_doc_x0020_Keywords">
      <xsd:simpleType>
        <xsd:restriction base="dms:Text"/>
      </xsd:simpleType>
    </xsd:element>
    <xsd:element name="PBS" ma:index="31" nillable="true" ma:displayName="PBS" ma:internalName="PB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displayName="File Title"/>
        <xsd:element ref="dc:subject" minOccurs="0" maxOccurs="1"/>
        <xsd:element ref="dc:description" minOccurs="0" maxOccurs="1"/>
        <xsd:element name="keywords" minOccurs="0" maxOccurs="1" type="xsd:string" ma:index="6"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739C09-824A-459E-80E5-775AE8436117}">
  <ds:schemaRefs>
    <ds:schemaRef ds:uri="http://schemas.microsoft.com/office/2006/metadata/properties"/>
    <ds:schemaRef ds:uri="http://schemas.microsoft.com/office/infopath/2007/PartnerControls"/>
    <ds:schemaRef ds:uri="8083e04e-a601-4d87-857f-3c2a52ce97c4"/>
    <ds:schemaRef ds:uri="ae2abf0d-dec3-49a8-a2cc-cf5608cc2a8e"/>
  </ds:schemaRefs>
</ds:datastoreItem>
</file>

<file path=customXml/itemProps2.xml><?xml version="1.0" encoding="utf-8"?>
<ds:datastoreItem xmlns:ds="http://schemas.openxmlformats.org/officeDocument/2006/customXml" ds:itemID="{B5157307-C273-458B-B141-8A4020079B55}">
  <ds:schemaRefs>
    <ds:schemaRef ds:uri="http://schemas.microsoft.com/sharepoint/v3/contenttype/forms"/>
  </ds:schemaRefs>
</ds:datastoreItem>
</file>

<file path=customXml/itemProps3.xml><?xml version="1.0" encoding="utf-8"?>
<ds:datastoreItem xmlns:ds="http://schemas.openxmlformats.org/officeDocument/2006/customXml" ds:itemID="{D49573C7-7425-4704-B891-5F09903347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83e04e-a601-4d87-857f-3c2a52ce97c4"/>
    <ds:schemaRef ds:uri="ae2abf0d-dec3-49a8-a2cc-cf5608cc2a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Cover page</vt:lpstr>
      <vt:lpstr>Shifts</vt:lpstr>
      <vt:lpstr>Tile locations</vt:lpstr>
      <vt:lpstr>Chart of coil shifts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keywords>464;#alignment;#380;#Divertor;#426;#Graphite;#302;#Graphite tile</cp:keywords>
  <cp:lastModifiedBy>Farley, Tom</cp:lastModifiedBy>
  <dcterms:modified xsi:type="dcterms:W3CDTF">2019-11-29T10:30:28Z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409</vt:lpwstr>
  </property>
  <property fmtid="{D5CDD505-2E9C-101B-9397-08002B2CF9AE}" pid="3" name="ContentTypeId">
    <vt:lpwstr>0x010100F9ACF7EE0CCDAF4BB2BD92671EEA90A7</vt:lpwstr>
  </property>
</Properties>
</file>