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ackReactor\MVP-baseball\"/>
    </mc:Choice>
  </mc:AlternateContent>
  <xr:revisionPtr revIDLastSave="0" documentId="13_ncr:1_{080BBE64-8E18-4179-BB40-0FDDE8E999C6}" xr6:coauthVersionLast="45" xr6:coauthVersionMax="45" xr10:uidLastSave="{00000000-0000-0000-0000-000000000000}"/>
  <bookViews>
    <workbookView xWindow="-108" yWindow="-108" windowWidth="23256" windowHeight="12576" activeTab="1" xr2:uid="{4233F5CA-3CC5-438D-B92B-855C505FCE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" l="1"/>
  <c r="E35" i="2"/>
  <c r="D35" i="2"/>
  <c r="I27" i="2" l="1"/>
  <c r="E27" i="2"/>
  <c r="D27" i="2"/>
  <c r="I25" i="2"/>
  <c r="E25" i="2"/>
  <c r="D25" i="2"/>
  <c r="E28" i="2"/>
  <c r="D28" i="2"/>
  <c r="I28" i="2"/>
  <c r="I26" i="2"/>
  <c r="E26" i="2"/>
  <c r="D26" i="2"/>
  <c r="I34" i="2"/>
  <c r="E34" i="2"/>
  <c r="D34" i="2"/>
  <c r="I32" i="2"/>
  <c r="I33" i="2"/>
  <c r="E33" i="2"/>
  <c r="D33" i="2"/>
  <c r="I22" i="2"/>
  <c r="I21" i="2"/>
  <c r="I20" i="2"/>
  <c r="I19" i="2"/>
  <c r="I18" i="2"/>
  <c r="I17" i="2"/>
  <c r="I16" i="2"/>
  <c r="I15" i="2"/>
  <c r="I14" i="2"/>
  <c r="I10" i="2"/>
  <c r="I9" i="2"/>
  <c r="E9" i="2"/>
  <c r="D9" i="2"/>
  <c r="I7" i="2"/>
  <c r="I8" i="2"/>
  <c r="I6" i="2"/>
  <c r="I5" i="2"/>
  <c r="I4" i="2"/>
  <c r="I3" i="2"/>
  <c r="I2" i="2"/>
  <c r="E10" i="2"/>
  <c r="D10" i="2"/>
  <c r="E8" i="2"/>
  <c r="D8" i="2"/>
  <c r="E7" i="2"/>
  <c r="D7" i="2"/>
  <c r="E6" i="2"/>
  <c r="D6" i="2"/>
  <c r="E4" i="2"/>
  <c r="D4" i="2"/>
  <c r="E3" i="2"/>
  <c r="D3" i="2"/>
  <c r="E2" i="2"/>
  <c r="D2" i="2"/>
  <c r="E14" i="2"/>
  <c r="D14" i="2"/>
  <c r="E19" i="2"/>
  <c r="D19" i="2"/>
  <c r="E22" i="2"/>
  <c r="D22" i="2"/>
  <c r="E16" i="2"/>
  <c r="D16" i="2"/>
  <c r="G17" i="2"/>
  <c r="F17" i="2"/>
  <c r="E17" i="2"/>
  <c r="D17" i="2"/>
  <c r="E20" i="2"/>
  <c r="D20" i="2"/>
  <c r="E15" i="2"/>
  <c r="D15" i="2"/>
  <c r="G18" i="2"/>
  <c r="E18" i="2"/>
  <c r="D18" i="2"/>
  <c r="E21" i="2"/>
  <c r="D21" i="2"/>
  <c r="E32" i="2"/>
  <c r="D32" i="2"/>
  <c r="E5" i="2"/>
  <c r="D5" i="2"/>
  <c r="D2" i="1"/>
  <c r="F6" i="1"/>
  <c r="C6" i="1"/>
  <c r="M4" i="1" s="1"/>
  <c r="B6" i="1"/>
  <c r="M3" i="1" s="1"/>
  <c r="M5" i="1" s="1"/>
  <c r="H2" i="1"/>
  <c r="G2" i="1"/>
  <c r="M7" i="1" l="1"/>
  <c r="M8" i="1" s="1"/>
  <c r="M9" i="1" s="1"/>
  <c r="M10" i="1" l="1"/>
  <c r="M12" i="1" l="1"/>
  <c r="M13" i="1" s="1"/>
  <c r="M11" i="1"/>
</calcChain>
</file>

<file path=xl/sharedStrings.xml><?xml version="1.0" encoding="utf-8"?>
<sst xmlns="http://schemas.openxmlformats.org/spreadsheetml/2006/main" count="105" uniqueCount="63">
  <si>
    <t>Cole</t>
  </si>
  <si>
    <t>GB-FB</t>
  </si>
  <si>
    <t>FB HR</t>
  </si>
  <si>
    <t>XH r</t>
  </si>
  <si>
    <t>31 2B/3B, 29 HR</t>
  </si>
  <si>
    <t>Soto</t>
  </si>
  <si>
    <t>K rate</t>
  </si>
  <si>
    <t>BB rate</t>
  </si>
  <si>
    <t>37 2B/3B, 34 HR</t>
  </si>
  <si>
    <t>Cole v Soto</t>
  </si>
  <si>
    <t>KO rate</t>
  </si>
  <si>
    <t>Batted Ball rate</t>
  </si>
  <si>
    <t>GO rate</t>
  </si>
  <si>
    <t>FB rate</t>
  </si>
  <si>
    <t>HR rate</t>
  </si>
  <si>
    <t>BaBIP</t>
  </si>
  <si>
    <t>batted hits</t>
  </si>
  <si>
    <t>batted outs</t>
  </si>
  <si>
    <t>double rate</t>
  </si>
  <si>
    <t>single rate</t>
  </si>
  <si>
    <t>NATIONALS BATTERS</t>
  </si>
  <si>
    <t>SS</t>
  </si>
  <si>
    <t>Turner</t>
  </si>
  <si>
    <t>RF</t>
  </si>
  <si>
    <t>Eaton</t>
  </si>
  <si>
    <t>3B</t>
  </si>
  <si>
    <t>Rendon</t>
  </si>
  <si>
    <t>LF</t>
  </si>
  <si>
    <t>DH</t>
  </si>
  <si>
    <t>Kendrick</t>
  </si>
  <si>
    <t>2B</t>
  </si>
  <si>
    <t>Cabrera</t>
  </si>
  <si>
    <t>1B</t>
  </si>
  <si>
    <t>Zimmerman</t>
  </si>
  <si>
    <t>C</t>
  </si>
  <si>
    <t>Suzuki</t>
  </si>
  <si>
    <t>CF</t>
  </si>
  <si>
    <t>Robles</t>
  </si>
  <si>
    <t>ASTROS BATTERS</t>
  </si>
  <si>
    <t>Springer</t>
  </si>
  <si>
    <t>Altuve</t>
  </si>
  <si>
    <t>Brantley</t>
  </si>
  <si>
    <t>Bregman</t>
  </si>
  <si>
    <t>Gurriel</t>
  </si>
  <si>
    <t>Correa</t>
  </si>
  <si>
    <t>Alvarez</t>
  </si>
  <si>
    <t>Reddick</t>
  </si>
  <si>
    <t>Chirinos</t>
  </si>
  <si>
    <t>FB-Hr</t>
  </si>
  <si>
    <t>babip</t>
  </si>
  <si>
    <t>XH r (non-HR)</t>
  </si>
  <si>
    <t>NATIONALS PITCHERS</t>
  </si>
  <si>
    <t>ASTROS PITCHERS</t>
  </si>
  <si>
    <t>2, 6</t>
  </si>
  <si>
    <t>Verlander</t>
  </si>
  <si>
    <t>Greinke</t>
  </si>
  <si>
    <t>1, 5</t>
  </si>
  <si>
    <t>Scherzer</t>
  </si>
  <si>
    <t>Strasburg</t>
  </si>
  <si>
    <t>Sanchez</t>
  </si>
  <si>
    <t>bullpen</t>
  </si>
  <si>
    <t>3, 7</t>
  </si>
  <si>
    <t>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</si>
</sst>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60D6-871C-4562-9EE9-A1FFAB5DABF2}">
  <dimension ref="A1:N13"/>
  <sheetViews>
    <sheetView workbookViewId="0">
      <selection activeCell="H2" sqref="H2"/>
    </sheetView>
  </sheetViews>
  <sheetFormatPr defaultRowHeight="14.4" x14ac:dyDescent="0.3"/>
  <sheetData>
    <row r="1" spans="1:14" x14ac:dyDescent="0.3">
      <c r="B1" t="s">
        <v>1</v>
      </c>
      <c r="C1" t="s">
        <v>2</v>
      </c>
      <c r="D1" t="s">
        <v>3</v>
      </c>
      <c r="F1" t="s">
        <v>15</v>
      </c>
      <c r="G1" t="s">
        <v>6</v>
      </c>
      <c r="H1" t="s">
        <v>7</v>
      </c>
    </row>
    <row r="2" spans="1:14" x14ac:dyDescent="0.3">
      <c r="A2" t="s">
        <v>0</v>
      </c>
      <c r="B2">
        <v>0.67</v>
      </c>
      <c r="C2">
        <v>0.127</v>
      </c>
      <c r="D2">
        <f>0.42*31/60</f>
        <v>0.217</v>
      </c>
      <c r="E2" t="s">
        <v>4</v>
      </c>
      <c r="F2">
        <v>0.27600000000000002</v>
      </c>
      <c r="G2">
        <f>326/817</f>
        <v>0.39902080783353733</v>
      </c>
      <c r="H2">
        <f>51/817</f>
        <v>6.2423500611995107E-2</v>
      </c>
    </row>
    <row r="3" spans="1:14" x14ac:dyDescent="0.3">
      <c r="L3" t="s">
        <v>9</v>
      </c>
      <c r="M3">
        <f>(G2+B6)/2</f>
        <v>0.29966214898505394</v>
      </c>
      <c r="N3" s="1" t="s">
        <v>10</v>
      </c>
    </row>
    <row r="4" spans="1:14" x14ac:dyDescent="0.3">
      <c r="M4">
        <f>(H2+C6)/2</f>
        <v>0.11315408718004916</v>
      </c>
      <c r="N4" s="1" t="s">
        <v>7</v>
      </c>
    </row>
    <row r="5" spans="1:14" x14ac:dyDescent="0.3">
      <c r="B5" t="s">
        <v>6</v>
      </c>
      <c r="C5" t="s">
        <v>7</v>
      </c>
      <c r="D5" t="s">
        <v>1</v>
      </c>
      <c r="E5" t="s">
        <v>2</v>
      </c>
      <c r="F5" t="s">
        <v>3</v>
      </c>
      <c r="H5" t="s">
        <v>15</v>
      </c>
      <c r="M5">
        <f>1-(M3+M4)</f>
        <v>0.5871837638348969</v>
      </c>
      <c r="N5" t="s">
        <v>11</v>
      </c>
    </row>
    <row r="6" spans="1:14" x14ac:dyDescent="0.3">
      <c r="A6" t="s">
        <v>5</v>
      </c>
      <c r="B6">
        <f>132/659</f>
        <v>0.20030349013657056</v>
      </c>
      <c r="C6">
        <f>108/659</f>
        <v>0.1638846737481032</v>
      </c>
      <c r="D6">
        <v>0.73</v>
      </c>
      <c r="E6">
        <v>0.153</v>
      </c>
      <c r="F6">
        <f>0.46*37/71</f>
        <v>0.23971830985915493</v>
      </c>
      <c r="G6" t="s">
        <v>8</v>
      </c>
      <c r="H6">
        <v>0.312</v>
      </c>
    </row>
    <row r="7" spans="1:14" x14ac:dyDescent="0.3">
      <c r="M7">
        <f>(B2+D6)/2/2*M5</f>
        <v>0.2055143173422139</v>
      </c>
      <c r="N7" t="s">
        <v>12</v>
      </c>
    </row>
    <row r="8" spans="1:14" x14ac:dyDescent="0.3">
      <c r="M8">
        <f>(M5-M7)</f>
        <v>0.38166944649268297</v>
      </c>
      <c r="N8" t="s">
        <v>13</v>
      </c>
    </row>
    <row r="9" spans="1:14" x14ac:dyDescent="0.3">
      <c r="M9">
        <f>(C2+E6)/2*M8</f>
        <v>5.3433722508975622E-2</v>
      </c>
      <c r="N9" s="1" t="s">
        <v>14</v>
      </c>
    </row>
    <row r="10" spans="1:14" x14ac:dyDescent="0.3">
      <c r="M10">
        <f>(M5-M9)*(F2+H6)/2</f>
        <v>0.15692251214982089</v>
      </c>
      <c r="N10" t="s">
        <v>16</v>
      </c>
    </row>
    <row r="11" spans="1:14" x14ac:dyDescent="0.3">
      <c r="M11">
        <f>(M5-M9-M10)</f>
        <v>0.37682752917610041</v>
      </c>
      <c r="N11" s="1" t="s">
        <v>17</v>
      </c>
    </row>
    <row r="12" spans="1:14" x14ac:dyDescent="0.3">
      <c r="M12">
        <f>(D2+F6)/2*M10</f>
        <v>3.5834692263959453E-2</v>
      </c>
      <c r="N12" s="1" t="s">
        <v>18</v>
      </c>
    </row>
    <row r="13" spans="1:14" x14ac:dyDescent="0.3">
      <c r="M13">
        <f>M10-M12</f>
        <v>0.12108781988586144</v>
      </c>
      <c r="N13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1585-97A2-49A7-B6D6-C3C4EF08B56C}">
  <dimension ref="A1:I35"/>
  <sheetViews>
    <sheetView tabSelected="1" workbookViewId="0">
      <selection activeCell="E9" sqref="E9"/>
    </sheetView>
  </sheetViews>
  <sheetFormatPr defaultRowHeight="14.4" x14ac:dyDescent="0.3"/>
  <sheetData>
    <row r="1" spans="1:9" x14ac:dyDescent="0.3">
      <c r="A1" t="s">
        <v>20</v>
      </c>
      <c r="D1" t="s">
        <v>6</v>
      </c>
      <c r="E1" t="s">
        <v>7</v>
      </c>
      <c r="F1" t="s">
        <v>1</v>
      </c>
      <c r="G1" t="s">
        <v>48</v>
      </c>
      <c r="H1" t="s">
        <v>49</v>
      </c>
      <c r="I1" t="s">
        <v>50</v>
      </c>
    </row>
    <row r="2" spans="1:9" x14ac:dyDescent="0.3">
      <c r="A2" t="s">
        <v>21</v>
      </c>
      <c r="B2" t="s">
        <v>22</v>
      </c>
      <c r="D2">
        <f>113/569</f>
        <v>0.19859402460456943</v>
      </c>
      <c r="E2">
        <f>43/569</f>
        <v>7.5571177504393669E-2</v>
      </c>
      <c r="F2">
        <v>0.9</v>
      </c>
      <c r="G2">
        <v>9.9000000000000005E-2</v>
      </c>
      <c r="H2">
        <v>0.34799999999999998</v>
      </c>
      <c r="I2">
        <f>42/136</f>
        <v>0.30882352941176472</v>
      </c>
    </row>
    <row r="3" spans="1:9" x14ac:dyDescent="0.3">
      <c r="A3" t="s">
        <v>23</v>
      </c>
      <c r="B3" t="s">
        <v>24</v>
      </c>
      <c r="D3">
        <f>106/656</f>
        <v>0.16158536585365854</v>
      </c>
      <c r="E3">
        <f>65/656</f>
        <v>9.9085365853658541E-2</v>
      </c>
      <c r="F3">
        <v>0.66</v>
      </c>
      <c r="G3">
        <v>6.4000000000000001E-2</v>
      </c>
      <c r="H3">
        <v>0.31900000000000001</v>
      </c>
      <c r="I3">
        <f>32/143</f>
        <v>0.22377622377622378</v>
      </c>
    </row>
    <row r="4" spans="1:9" x14ac:dyDescent="0.3">
      <c r="A4" t="s">
        <v>25</v>
      </c>
      <c r="B4" t="s">
        <v>26</v>
      </c>
      <c r="D4">
        <f>86/646</f>
        <v>0.13312693498452013</v>
      </c>
      <c r="E4">
        <f>80/646</f>
        <v>0.1238390092879257</v>
      </c>
      <c r="F4">
        <v>0.5</v>
      </c>
      <c r="G4">
        <v>0.127</v>
      </c>
      <c r="H4">
        <v>0.32300000000000001</v>
      </c>
      <c r="I4">
        <f>47/140</f>
        <v>0.33571428571428569</v>
      </c>
    </row>
    <row r="5" spans="1:9" x14ac:dyDescent="0.3">
      <c r="A5" t="s">
        <v>27</v>
      </c>
      <c r="B5" t="s">
        <v>5</v>
      </c>
      <c r="D5">
        <f>132/659</f>
        <v>0.20030349013657056</v>
      </c>
      <c r="E5">
        <f>108/659</f>
        <v>0.1638846737481032</v>
      </c>
      <c r="F5">
        <v>0.73</v>
      </c>
      <c r="G5">
        <v>0.153</v>
      </c>
      <c r="H5">
        <v>0.312</v>
      </c>
      <c r="I5">
        <f>37/119</f>
        <v>0.31092436974789917</v>
      </c>
    </row>
    <row r="6" spans="1:9" x14ac:dyDescent="0.3">
      <c r="A6" t="s">
        <v>28</v>
      </c>
      <c r="B6" t="s">
        <v>29</v>
      </c>
      <c r="D6">
        <f>49/370</f>
        <v>0.13243243243243244</v>
      </c>
      <c r="E6">
        <f>27/370</f>
        <v>7.2972972972972977E-2</v>
      </c>
      <c r="F6">
        <v>0.94</v>
      </c>
      <c r="G6">
        <v>0.124</v>
      </c>
      <c r="H6">
        <v>0.35899999999999999</v>
      </c>
      <c r="I6">
        <f>24/98</f>
        <v>0.24489795918367346</v>
      </c>
    </row>
    <row r="7" spans="1:9" x14ac:dyDescent="0.3">
      <c r="A7" t="s">
        <v>30</v>
      </c>
      <c r="B7" t="s">
        <v>31</v>
      </c>
      <c r="D7">
        <f>18/146</f>
        <v>0.12328767123287671</v>
      </c>
      <c r="E7">
        <f>19/146</f>
        <v>0.13013698630136986</v>
      </c>
      <c r="F7">
        <v>0.67</v>
      </c>
      <c r="G7">
        <v>9.5000000000000001E-2</v>
      </c>
      <c r="H7">
        <v>0.33</v>
      </c>
      <c r="I7">
        <f>11/34</f>
        <v>0.3235294117647059</v>
      </c>
    </row>
    <row r="8" spans="1:9" x14ac:dyDescent="0.3">
      <c r="A8" t="s">
        <v>32</v>
      </c>
      <c r="B8" t="s">
        <v>33</v>
      </c>
      <c r="D8">
        <f>39/190</f>
        <v>0.20526315789473684</v>
      </c>
      <c r="E8">
        <f>17/190</f>
        <v>8.9473684210526316E-2</v>
      </c>
      <c r="F8">
        <v>0.89</v>
      </c>
      <c r="G8">
        <v>9.7000000000000003E-2</v>
      </c>
      <c r="H8">
        <v>0.29699999999999999</v>
      </c>
      <c r="I8">
        <f>9/38</f>
        <v>0.23684210526315788</v>
      </c>
    </row>
    <row r="9" spans="1:9" x14ac:dyDescent="0.3">
      <c r="A9" t="s">
        <v>34</v>
      </c>
      <c r="B9" t="s">
        <v>35</v>
      </c>
      <c r="D9">
        <f>36/309</f>
        <v>0.11650485436893204</v>
      </c>
      <c r="E9">
        <f>20/309</f>
        <v>6.4724919093851127E-2</v>
      </c>
      <c r="F9">
        <v>0.51</v>
      </c>
      <c r="G9">
        <v>0.121</v>
      </c>
      <c r="H9">
        <v>0.248</v>
      </c>
      <c r="I9">
        <f>11/57</f>
        <v>0.19298245614035087</v>
      </c>
    </row>
    <row r="10" spans="1:9" x14ac:dyDescent="0.3">
      <c r="A10" t="s">
        <v>36</v>
      </c>
      <c r="B10" t="s">
        <v>37</v>
      </c>
      <c r="D10">
        <f>140/617</f>
        <v>0.22690437601296595</v>
      </c>
      <c r="E10">
        <f>35/617</f>
        <v>5.6726094003241488E-2</v>
      </c>
      <c r="F10">
        <v>0.65</v>
      </c>
      <c r="G10">
        <v>8.7999999999999995E-2</v>
      </c>
      <c r="H10">
        <v>0.31</v>
      </c>
      <c r="I10">
        <f>36/122</f>
        <v>0.29508196721311475</v>
      </c>
    </row>
    <row r="13" spans="1:9" x14ac:dyDescent="0.3">
      <c r="A13" t="s">
        <v>38</v>
      </c>
      <c r="D13" t="s">
        <v>6</v>
      </c>
      <c r="E13" t="s">
        <v>7</v>
      </c>
      <c r="F13" t="s">
        <v>1</v>
      </c>
      <c r="G13" t="s">
        <v>48</v>
      </c>
      <c r="H13" t="s">
        <v>49</v>
      </c>
      <c r="I13" t="s">
        <v>50</v>
      </c>
    </row>
    <row r="14" spans="1:9" x14ac:dyDescent="0.3">
      <c r="A14" t="s">
        <v>36</v>
      </c>
      <c r="B14" t="s">
        <v>39</v>
      </c>
      <c r="D14">
        <f>113/556</f>
        <v>0.20323741007194246</v>
      </c>
      <c r="E14">
        <f>67/556</f>
        <v>0.12050359712230216</v>
      </c>
      <c r="F14">
        <v>0.8</v>
      </c>
      <c r="G14">
        <v>0.21099999999999999</v>
      </c>
      <c r="H14">
        <v>0.30499999999999999</v>
      </c>
      <c r="I14">
        <f>23/101</f>
        <v>0.22772277227722773</v>
      </c>
    </row>
    <row r="15" spans="1:9" x14ac:dyDescent="0.3">
      <c r="A15" t="s">
        <v>30</v>
      </c>
      <c r="B15" t="s">
        <v>40</v>
      </c>
      <c r="D15">
        <f>82/548</f>
        <v>0.14963503649635038</v>
      </c>
      <c r="E15">
        <f>41/548</f>
        <v>7.4817518248175188E-2</v>
      </c>
      <c r="F15">
        <v>0.99</v>
      </c>
      <c r="G15">
        <v>0.17399999999999999</v>
      </c>
      <c r="H15">
        <v>0.30299999999999999</v>
      </c>
      <c r="I15">
        <f>30/118</f>
        <v>0.25423728813559321</v>
      </c>
    </row>
    <row r="16" spans="1:9" x14ac:dyDescent="0.3">
      <c r="A16" t="s">
        <v>27</v>
      </c>
      <c r="B16" t="s">
        <v>41</v>
      </c>
      <c r="D16">
        <f>66/637</f>
        <v>0.10361067503924647</v>
      </c>
      <c r="E16">
        <f>51/637</f>
        <v>8.0062794348508631E-2</v>
      </c>
      <c r="F16">
        <v>0.84</v>
      </c>
      <c r="G16">
        <v>8.5999999999999993E-2</v>
      </c>
      <c r="H16">
        <v>0.32</v>
      </c>
      <c r="I16">
        <f>42/157</f>
        <v>0.26751592356687898</v>
      </c>
    </row>
    <row r="17" spans="1:9" x14ac:dyDescent="0.3">
      <c r="A17" t="s">
        <v>25</v>
      </c>
      <c r="B17" t="s">
        <v>42</v>
      </c>
      <c r="D17">
        <f>83/690</f>
        <v>0.12028985507246377</v>
      </c>
      <c r="E17">
        <f>119/690</f>
        <v>0.17246376811594202</v>
      </c>
      <c r="F17">
        <f>0.7</f>
        <v>0.7</v>
      </c>
      <c r="G17">
        <f>0.146</f>
        <v>0.14599999999999999</v>
      </c>
      <c r="H17">
        <v>0.28100000000000003</v>
      </c>
      <c r="I17">
        <f>39/123</f>
        <v>0.31707317073170732</v>
      </c>
    </row>
    <row r="18" spans="1:9" x14ac:dyDescent="0.3">
      <c r="A18" t="s">
        <v>32</v>
      </c>
      <c r="B18" t="s">
        <v>43</v>
      </c>
      <c r="D18">
        <f>65/612</f>
        <v>0.10620915032679738</v>
      </c>
      <c r="E18">
        <f>37/612</f>
        <v>6.0457516339869281E-2</v>
      </c>
      <c r="F18">
        <v>0.63</v>
      </c>
      <c r="G18">
        <f>0.122</f>
        <v>0.122</v>
      </c>
      <c r="H18">
        <v>0.28899999999999998</v>
      </c>
      <c r="I18">
        <f>42/137</f>
        <v>0.30656934306569344</v>
      </c>
    </row>
    <row r="19" spans="1:9" x14ac:dyDescent="0.3">
      <c r="A19" t="s">
        <v>28</v>
      </c>
      <c r="B19" t="s">
        <v>45</v>
      </c>
      <c r="D19">
        <f>94/369</f>
        <v>0.25474254742547425</v>
      </c>
      <c r="E19">
        <f>52/369</f>
        <v>0.14092140921409213</v>
      </c>
      <c r="F19">
        <v>0.6</v>
      </c>
      <c r="G19">
        <v>0.21099999999999999</v>
      </c>
      <c r="H19">
        <v>0.36599999999999999</v>
      </c>
      <c r="I19">
        <f>26/71</f>
        <v>0.36619718309859156</v>
      </c>
    </row>
    <row r="20" spans="1:9" x14ac:dyDescent="0.3">
      <c r="A20" t="s">
        <v>21</v>
      </c>
      <c r="B20" t="s">
        <v>44</v>
      </c>
      <c r="D20">
        <f>75/321</f>
        <v>0.23364485981308411</v>
      </c>
      <c r="E20">
        <f>35/321</f>
        <v>0.10903426791277258</v>
      </c>
      <c r="F20">
        <v>0.63</v>
      </c>
      <c r="G20">
        <v>0.188</v>
      </c>
      <c r="H20">
        <v>0.30299999999999999</v>
      </c>
      <c r="I20">
        <f>17/57</f>
        <v>0.2982456140350877</v>
      </c>
    </row>
    <row r="21" spans="1:9" x14ac:dyDescent="0.3">
      <c r="A21" t="s">
        <v>34</v>
      </c>
      <c r="B21" t="s">
        <v>47</v>
      </c>
      <c r="D21">
        <f>125/437</f>
        <v>0.28604118993135014</v>
      </c>
      <c r="E21">
        <f>51/437</f>
        <v>0.11670480549199085</v>
      </c>
      <c r="F21">
        <v>0.56000000000000005</v>
      </c>
      <c r="G21">
        <v>0.125</v>
      </c>
      <c r="H21">
        <v>0.30599999999999999</v>
      </c>
      <c r="I21">
        <f>23/70</f>
        <v>0.32857142857142857</v>
      </c>
    </row>
    <row r="22" spans="1:9" x14ac:dyDescent="0.3">
      <c r="A22" t="s">
        <v>23</v>
      </c>
      <c r="B22" t="s">
        <v>46</v>
      </c>
      <c r="D22">
        <f>66/550</f>
        <v>0.12</v>
      </c>
      <c r="E22">
        <f>36/550</f>
        <v>6.545454545454546E-2</v>
      </c>
      <c r="F22">
        <v>0.67</v>
      </c>
      <c r="G22">
        <v>6.0999999999999999E-2</v>
      </c>
      <c r="H22">
        <v>0.28799999999999998</v>
      </c>
      <c r="I22">
        <f>22/124</f>
        <v>0.17741935483870969</v>
      </c>
    </row>
    <row r="24" spans="1:9" x14ac:dyDescent="0.3">
      <c r="A24" t="s">
        <v>51</v>
      </c>
      <c r="D24" t="s">
        <v>6</v>
      </c>
      <c r="E24" t="s">
        <v>7</v>
      </c>
      <c r="F24" t="s">
        <v>1</v>
      </c>
      <c r="G24" t="s">
        <v>48</v>
      </c>
      <c r="H24" t="s">
        <v>49</v>
      </c>
      <c r="I24" t="s">
        <v>50</v>
      </c>
    </row>
    <row r="25" spans="1:9" x14ac:dyDescent="0.3">
      <c r="A25" t="s">
        <v>57</v>
      </c>
      <c r="B25" t="s">
        <v>56</v>
      </c>
      <c r="D25">
        <f>243/693</f>
        <v>0.35064935064935066</v>
      </c>
      <c r="E25">
        <f>33/693</f>
        <v>4.7619047619047616E-2</v>
      </c>
      <c r="F25">
        <v>0.91</v>
      </c>
      <c r="G25">
        <v>8.4000000000000005E-2</v>
      </c>
      <c r="H25">
        <v>0.32200000000000001</v>
      </c>
      <c r="I25">
        <f>43/126</f>
        <v>0.34126984126984128</v>
      </c>
    </row>
    <row r="26" spans="1:9" x14ac:dyDescent="0.3">
      <c r="A26" t="s">
        <v>58</v>
      </c>
      <c r="B26" t="s">
        <v>53</v>
      </c>
      <c r="D26">
        <f>251/841</f>
        <v>0.29845422116527942</v>
      </c>
      <c r="E26">
        <f>56/841</f>
        <v>6.6587395957193818E-2</v>
      </c>
      <c r="F26">
        <v>1.05</v>
      </c>
      <c r="G26">
        <v>0.108</v>
      </c>
      <c r="H26">
        <v>0.27600000000000002</v>
      </c>
      <c r="I26">
        <f>30/137</f>
        <v>0.21897810218978103</v>
      </c>
    </row>
    <row r="27" spans="1:9" x14ac:dyDescent="0.3">
      <c r="A27" t="s">
        <v>59</v>
      </c>
      <c r="B27" t="s">
        <v>61</v>
      </c>
      <c r="D27">
        <f>134/712</f>
        <v>0.18820224719101122</v>
      </c>
      <c r="E27">
        <f>58/712</f>
        <v>8.1460674157303375E-2</v>
      </c>
      <c r="F27">
        <v>0.63</v>
      </c>
      <c r="G27">
        <v>7.9000000000000001E-2</v>
      </c>
      <c r="H27">
        <v>0.26600000000000001</v>
      </c>
      <c r="I27">
        <f>41/131</f>
        <v>0.31297709923664124</v>
      </c>
    </row>
    <row r="28" spans="1:9" x14ac:dyDescent="0.3">
      <c r="A28" t="s">
        <v>62</v>
      </c>
      <c r="B28">
        <v>4</v>
      </c>
      <c r="D28">
        <f>238/835</f>
        <v>0.28502994011976046</v>
      </c>
      <c r="E28">
        <f>70/835</f>
        <v>8.3832335329341312E-2</v>
      </c>
      <c r="F28">
        <v>0.99</v>
      </c>
      <c r="G28">
        <v>1.01</v>
      </c>
      <c r="H28">
        <v>0.29499999999999998</v>
      </c>
      <c r="I28">
        <f>38/145</f>
        <v>0.2620689655172414</v>
      </c>
    </row>
    <row r="31" spans="1:9" x14ac:dyDescent="0.3">
      <c r="A31" t="s">
        <v>52</v>
      </c>
      <c r="D31" t="s">
        <v>6</v>
      </c>
      <c r="E31" t="s">
        <v>7</v>
      </c>
      <c r="F31" t="s">
        <v>1</v>
      </c>
      <c r="G31" t="s">
        <v>48</v>
      </c>
      <c r="H31" t="s">
        <v>49</v>
      </c>
      <c r="I31" t="s">
        <v>50</v>
      </c>
    </row>
    <row r="32" spans="1:9" x14ac:dyDescent="0.3">
      <c r="A32" t="s">
        <v>0</v>
      </c>
      <c r="B32" t="s">
        <v>56</v>
      </c>
      <c r="D32">
        <f>326/817</f>
        <v>0.39902080783353733</v>
      </c>
      <c r="E32">
        <f>51/817</f>
        <v>6.2423500611995107E-2</v>
      </c>
      <c r="F32">
        <v>0.67</v>
      </c>
      <c r="G32">
        <v>0.127</v>
      </c>
      <c r="H32">
        <v>0.27600000000000002</v>
      </c>
      <c r="I32">
        <f>31/113</f>
        <v>0.27433628318584069</v>
      </c>
    </row>
    <row r="33" spans="1:9" x14ac:dyDescent="0.3">
      <c r="A33" t="s">
        <v>54</v>
      </c>
      <c r="B33" t="s">
        <v>53</v>
      </c>
      <c r="D33">
        <f>300/847</f>
        <v>0.35419126328217237</v>
      </c>
      <c r="E33">
        <f>42/847</f>
        <v>4.9586776859504134E-2</v>
      </c>
      <c r="F33">
        <v>0.56999999999999995</v>
      </c>
      <c r="G33">
        <v>0.13600000000000001</v>
      </c>
      <c r="H33">
        <v>0.219</v>
      </c>
      <c r="I33">
        <f>35/101</f>
        <v>0.34653465346534651</v>
      </c>
    </row>
    <row r="34" spans="1:9" x14ac:dyDescent="0.3">
      <c r="A34" t="s">
        <v>55</v>
      </c>
      <c r="B34" t="s">
        <v>61</v>
      </c>
      <c r="D34">
        <f>52/248</f>
        <v>0.20967741935483872</v>
      </c>
      <c r="E34">
        <f>9/248</f>
        <v>3.6290322580645164E-2</v>
      </c>
      <c r="F34">
        <v>1.06</v>
      </c>
      <c r="G34">
        <v>7.4999999999999997E-2</v>
      </c>
      <c r="H34">
        <v>0.29099999999999998</v>
      </c>
      <c r="I34">
        <f>11/52</f>
        <v>0.21153846153846154</v>
      </c>
    </row>
    <row r="35" spans="1:9" x14ac:dyDescent="0.3">
      <c r="A35" t="s">
        <v>60</v>
      </c>
      <c r="B35">
        <v>4</v>
      </c>
      <c r="D35">
        <f>993/4083</f>
        <v>0.24320352681851579</v>
      </c>
      <c r="E35">
        <f>346/4083</f>
        <v>8.4741611560127356E-2</v>
      </c>
      <c r="F35">
        <v>0.83</v>
      </c>
      <c r="G35">
        <v>0.122</v>
      </c>
      <c r="H35">
        <v>0.27200000000000002</v>
      </c>
      <c r="I35">
        <f>254/975</f>
        <v>0.26051282051282049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Gower</dc:creator>
  <cp:lastModifiedBy>Tom Gower</cp:lastModifiedBy>
  <dcterms:created xsi:type="dcterms:W3CDTF">2020-02-26T16:57:37Z</dcterms:created>
  <dcterms:modified xsi:type="dcterms:W3CDTF">2020-02-26T22:10:15Z</dcterms:modified>
</cp:coreProperties>
</file>